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10" yWindow="600" windowWidth="15480" windowHeight="7155" activeTab="0"/>
  </bookViews>
  <sheets>
    <sheet name="Лист1 (2)" sheetId="1" r:id="rId1"/>
  </sheets>
  <definedNames>
    <definedName name="_xlnm.Print_Titles" localSheetId="0">'Лист1 (2)'!$5:$7</definedName>
    <definedName name="_xlnm.Print_Area" localSheetId="0">'Лист1 (2)'!$A$1:$P$477</definedName>
  </definedNames>
  <calcPr fullCalcOnLoad="1"/>
</workbook>
</file>

<file path=xl/sharedStrings.xml><?xml version="1.0" encoding="utf-8"?>
<sst xmlns="http://schemas.openxmlformats.org/spreadsheetml/2006/main" count="861" uniqueCount="317">
  <si>
    <t>№ п/п</t>
  </si>
  <si>
    <t>Наименование мероприятия</t>
  </si>
  <si>
    <t>Направление расходов</t>
  </si>
  <si>
    <t>Исполнитель</t>
  </si>
  <si>
    <t>Годы реализации, всего</t>
  </si>
  <si>
    <t>1.</t>
  </si>
  <si>
    <t>Содействие занятости населения и снижение напряженности на рынке труда</t>
  </si>
  <si>
    <t>1.1.</t>
  </si>
  <si>
    <t>всего</t>
  </si>
  <si>
    <t>бюджет УР</t>
  </si>
  <si>
    <t>бюджет МО</t>
  </si>
  <si>
    <t>2.</t>
  </si>
  <si>
    <t>2.1.</t>
  </si>
  <si>
    <t>капитальные вложения</t>
  </si>
  <si>
    <t>внебюджет</t>
  </si>
  <si>
    <t>3.</t>
  </si>
  <si>
    <t>Реконструкция и развитие объектов жилищно-коммунального хозяйства</t>
  </si>
  <si>
    <t>3.1.</t>
  </si>
  <si>
    <t>4.</t>
  </si>
  <si>
    <t>Меры поддержки и развития малого и среднего предпринимательства</t>
  </si>
  <si>
    <t>4.1.</t>
  </si>
  <si>
    <t>5.</t>
  </si>
  <si>
    <t>Государственные меры поддержки в реализации инвестиционных проектов предприятий промышленности</t>
  </si>
  <si>
    <t>5.1.</t>
  </si>
  <si>
    <t>Налоговые меры поддержки (предоставление налоговых льгот)</t>
  </si>
  <si>
    <t>6.</t>
  </si>
  <si>
    <t>Модернизация и диверсификация производств градообразующих предприятий</t>
  </si>
  <si>
    <t>6.1.</t>
  </si>
  <si>
    <t>Подготовка серийного производства танталовых чип-конденсаторов</t>
  </si>
  <si>
    <t>Организация серийного производства мультианодных танталовых конденсаторов для поверхностного монтажа</t>
  </si>
  <si>
    <t>Организация серийного производства алюминиевых малогабаритных конденсаторов нового поколения</t>
  </si>
  <si>
    <t>7.</t>
  </si>
  <si>
    <t>7.1.</t>
  </si>
  <si>
    <t>7.2.</t>
  </si>
  <si>
    <t>7.3.</t>
  </si>
  <si>
    <t>ОАО "Элеконд", Министерство промышленности и энергетики УР</t>
  </si>
  <si>
    <t>Направления расходов (капитальные вложения, НИоКР, прочие текущие расходы)</t>
  </si>
  <si>
    <t>Текущие расходы</t>
  </si>
  <si>
    <t>Капитальные вложения</t>
  </si>
  <si>
    <t>ОАО "Элеконд"</t>
  </si>
  <si>
    <t>Организация производства строительных инструментов</t>
  </si>
  <si>
    <t>Итого по разделу 7</t>
  </si>
  <si>
    <t>Расширение ассортиментной линейки производства йогуртов и модернизация производства молочных продуктов в упаковке полипак</t>
  </si>
  <si>
    <t>Строительство кирпичного завода</t>
  </si>
  <si>
    <t>Объем финансирования, млн. руб. в текущих ценах соответствующих лет &lt;*&gt;</t>
  </si>
  <si>
    <t>федеральный бюджет</t>
  </si>
  <si>
    <t>Капитальные вложения, текущие расходы</t>
  </si>
  <si>
    <t>Строительство дорог общего пользования (щебеночное покрытие)</t>
  </si>
  <si>
    <t>Строительство дороги общегородского значения от  ул. Горького до ул.Путейская со строительством моста через р. Большая Сарапулка</t>
  </si>
  <si>
    <t>Протяженность 3500 м</t>
  </si>
  <si>
    <t>Развитие социальной сферы</t>
  </si>
  <si>
    <t>Развитие транспортной инфраструктуры</t>
  </si>
  <si>
    <t>Инвестиционные проекты субъектов бизнеса</t>
  </si>
  <si>
    <t>Инвестиционные проекты субъектов малого и среднего бизнеса</t>
  </si>
  <si>
    <t>1.1.1.</t>
  </si>
  <si>
    <t>1.2.</t>
  </si>
  <si>
    <t>1.2.1.</t>
  </si>
  <si>
    <t>1.3.</t>
  </si>
  <si>
    <t>1.3.1.</t>
  </si>
  <si>
    <t>1.3.2.</t>
  </si>
  <si>
    <t>Итого по разделу 1</t>
  </si>
  <si>
    <t>Государственные и муниципальные меры поддержки моногорода</t>
  </si>
  <si>
    <t>Итого по разделу 1.3.</t>
  </si>
  <si>
    <t>ПСД и экспертиза в наличии. Общая площадь 735,47 кв.м. Столовая на 96 пос.мест. Кол-во учащихся -383 чел в 2 смены. Сметная стоимость в ц.2001 г - 3645,72,0 т.р., в т.ч. СМР-1904,68 т.р.Сметный остаток - 3322,29 т.р. (инд= 6,55)</t>
  </si>
  <si>
    <t>Требуется разработка ПСД.Площадь застройки- 1960 кв.м.Площадь здания -2920 кв.м. Мощность - 190 мест. Ориент.см.стоимость в ц.2001 г - 19658,95 т.р., в т.ч. СМР 15709,3т.р. (инд= 6,55)</t>
  </si>
  <si>
    <t>ПСД и экспертиза в наличии. Общая площадь - 3144 кв.м. Кол-во уч. - 360 чел. Сметная стоимость в ц.2001 г - 26209,63 т.р., в т.ч. СМР 17835,84, обор.5711,06 т.руб, прочие -2662,73 т.руб. Сметный остаток - 24888,5 т.р. (инд= 6,55)</t>
  </si>
  <si>
    <t xml:space="preserve">Строительство детского сада на 190 мест по ул.Пугачева, 143 </t>
  </si>
  <si>
    <t>Требуется разработка ПСД.Площадь застройки- 1960 кв.м.Площадь здания -2920 кв.м. Мощность - 190 мест</t>
  </si>
  <si>
    <t>Проведение мероприятий, направленных на снижение напряженности на рынке труда (в рамках ВЦП дополнительных мероприятий, направленных на снижение напряженности на рынке труда УР)</t>
  </si>
  <si>
    <t xml:space="preserve">Создание необходимых благоприятных условий для  развития  малого и среднего предпринимательства 
в городе Сарапуле </t>
  </si>
  <si>
    <t>Капитальный ремонт многоквартирных домов и строительство жилья в городе Сарапуле</t>
  </si>
  <si>
    <t>Развитие инженерной инфраструктуры в районах новой застройки города Сарапула</t>
  </si>
  <si>
    <t>Строительство сетей водоснабжения и канализации города Сарапула</t>
  </si>
  <si>
    <t>Строительство канализационных насосных станций города Сарапула</t>
  </si>
  <si>
    <t>ПСД и экспертиза в наличии. Об.площадь -  5416 кв.м. Кол-во уч.- 360 чел. Сметная стоимость в ц.2001 г - 27319,34 т.р., в т.ч. СМР 23413,41 т.руб. Сметный остаток - 23540,5 т.р. (инд= 6,55)</t>
  </si>
  <si>
    <t>Капитальный ремонт многоквартирных домов в городе Сарапуле</t>
  </si>
  <si>
    <t>Строительство линий электропередачи в городе Сарапуле</t>
  </si>
  <si>
    <t>Реконструкция МОУ СОШ №15 в городе Сарапуле</t>
  </si>
  <si>
    <t>Строительство физкультурно-оздоровительного комплекса в городе Сарапуле (крытый каток с искусственным льдом)</t>
  </si>
  <si>
    <t>Строительство детского сада на 190 мест по ул. Пугачева со сносом здания бывшей санаторной школы-интерната</t>
  </si>
  <si>
    <t>Строительство физкультурно-оздоровительного комплекса в городе Сарапул (универсальный игровой зал)</t>
  </si>
  <si>
    <t>Освоение серийного производства электродвигателей для лифтового оборудования компании OTIS</t>
  </si>
  <si>
    <t>Организация промышленного производства портативного лазерного скальпеля</t>
  </si>
  <si>
    <t>7.4.</t>
  </si>
  <si>
    <t>7.5.</t>
  </si>
  <si>
    <t>Увеличение мощности по производству стерилизованного молока за счет приобретения современного высокотехнологичного оборудования для производства и розлива стерилизованного молока</t>
  </si>
  <si>
    <t xml:space="preserve">Строительство жилья в городе Сарапуле </t>
  </si>
  <si>
    <t>&lt;*&gt; Объемы финансирования носят ориенировочный характер и  подлежат уточнению при утверждении бюджетов соответствующих уровней на очередной финансовый год и плановый период</t>
  </si>
  <si>
    <t>Администрация города Сарапула</t>
  </si>
  <si>
    <t>Установка 40 контейнеров на 20 контейнерных площадках</t>
  </si>
  <si>
    <t>Строительство контейнерных площадок для сбора бытовых отходов</t>
  </si>
  <si>
    <t>Проектно-сметная документация на строительство инженерных сетей водоснабжения, количество участков - 244, протяженность водопровода - 7 км, газопровода - 5 км</t>
  </si>
  <si>
    <t>Проектно-сметная документация на строительство инженерных сетей электроснабжения, количество участков - 191, протяженность сетей - 7,5 км. КТП 6/0,4</t>
  </si>
  <si>
    <t>Протяженность сетей водоснабжения 6000 м</t>
  </si>
  <si>
    <t>Протяженность газовых сетей 4250 м</t>
  </si>
  <si>
    <t>Протяженность газовых сетей 3000 м</t>
  </si>
  <si>
    <t>Протяженность газовых сетей 5000 м</t>
  </si>
  <si>
    <t>Протяженность газовых сетей 4000 м</t>
  </si>
  <si>
    <t>Протяженность газовых сетей 2000 м</t>
  </si>
  <si>
    <t>Протяженность дороги 3000 м</t>
  </si>
  <si>
    <t>Протяженность дороги 6500 м</t>
  </si>
  <si>
    <t>Протяженность дороги 5000 м</t>
  </si>
  <si>
    <t>Реконструкция КНС, строительство самотечного и напорного канализационного коллектора в пос.Строительный г. Сарапула Удмуртской Республики</t>
  </si>
  <si>
    <t>Общая длина трубопровода системы водоснабжения и канализации составляет 5500 м</t>
  </si>
  <si>
    <t>Протяженность сетей водоснабжения 3000 м</t>
  </si>
  <si>
    <t>Протяженность сетей водоснабжения 4000 м</t>
  </si>
  <si>
    <t>Протяженность сетей водоснабжения 7749 м</t>
  </si>
  <si>
    <t>Протяженность сетей водоснабжения 2000 м</t>
  </si>
  <si>
    <t>Максимальная мощность КНС 54 куб.м/час, диаметр трубы 100 мм</t>
  </si>
  <si>
    <t xml:space="preserve">Протяженность сетей электроснабжения 4500 м, КТП 6/0,4 </t>
  </si>
  <si>
    <t>Протяженность сетей электроснабжения 2000 м, КТП 6/0,4</t>
  </si>
  <si>
    <t>Необходима разработка ПСД. Общая площадь здания - 2682,8 кв.м. Мощность - 65 коек. Ориентир.сметная стоимость в ц.2001 г - 15267,18 тыс.руб В ц.2012г. (индекс - 6,55)- 100,0 млн.руб.</t>
  </si>
  <si>
    <t>Необходима разработка ПСД. Общая площадь зданий - 3732,4 кв.м. Мощность - 200 пос/см. Ориентир.сметная стоимость в ц.2001 г - 30534,35 тыс.руб .В ц. 2012г. (индекс - 6,55)- 200 млн.руб.</t>
  </si>
  <si>
    <t>ПСД и экспертиза в наличии.Площадь застройки (по зданию и сооружениям генплана) - 923,54 кв.м. Сметная стоимость в ц.2001г. - 14155,80 т.р., в т.ч. СМР 12316,72, обор. 275,37т.руб, прочие -962,65 т.руб. Выполнен снос аварийных трибун. Сметный остаток - 12976,23 т.р. (инд= 6,55)</t>
  </si>
  <si>
    <t>ПСД в стадии разработки. Площадь застройки-2558,34кв.м. Общая площадь здания-3032,28 кв.м. Спортплощадка-22х44 м.Трибуны-200 мест. Пропускн.способность- 64 чел. в смену. Сметная стоимость в ц.2010г. - 136 млн.руб.</t>
  </si>
  <si>
    <t>Строительство сетей водоснабжения города Сарапула</t>
  </si>
  <si>
    <t>Протяженность 3480 м, пропускная способность трубопровода 352 л/сек., максимальный напор в сети 71 м водного столба  (ПСД и госэкспертиза имеются)</t>
  </si>
  <si>
    <t>Протяженность сетей водоснабжения 1280 м, пропускная способность трубопровода 180 л/сек., максимальный напопр в сети 79,91 м водного столба (ПСД и госэкспертиза имеются)</t>
  </si>
  <si>
    <t>Производительность КНС 37 куб.м/час (ПСД и госэкспертиза имеются)</t>
  </si>
  <si>
    <t>Меры стимулирования инвестиционной деятельности, в том числе возмещение части инвестиционных затрат</t>
  </si>
  <si>
    <t>Источники финансиро-вания</t>
  </si>
  <si>
    <t>недополучен-ные доходы бюджета</t>
  </si>
  <si>
    <t>Микрорайон «Новосельский". Строительство дорог общего пользования (щебеночное покрытие)</t>
  </si>
  <si>
    <t>Строительство школы № 17 по ул.Сивкова, 24 в городе Сарапуле</t>
  </si>
  <si>
    <t>Ожидаемые результаты (в т.ч. оценка бюджетной, социальной и экономической (при наличии) эффективности мероприятия, общий вклад мероприятия в достижение целевых индикаторов республиканской программы)</t>
  </si>
  <si>
    <t>Водопровод диаметром 500 мм от водопроводной насосной станции 3 подъема до микрорайона «Элеконд» в г. Сарапуле</t>
  </si>
  <si>
    <t>Водопровод диаметром 400 мм от водопроводной насосной станции «Элеконд» по ул.Чистякова, ул.Калинина до ул.Гончарова в г. Сарапуле</t>
  </si>
  <si>
    <t>Строительство сетей водоснабжения и канализации микрорайон «Элеконд-3» города Сарапула коттеджный комплекс «Янтарный»</t>
  </si>
  <si>
    <t>Строительство сетей водоснабжения микрорайон «Дубровка-2» города Сарапула (в том числе ПИР)</t>
  </si>
  <si>
    <t>Разработка проектно-сметной документации по инженерному обеспечению микрорайон «Мыльники» города Сарапула</t>
  </si>
  <si>
    <t>Строительство сетей водоснабжения  микрорайон «Мыльники» города Сарапула</t>
  </si>
  <si>
    <t>Строительство сетей водоснабжения  микрорайон «Гудок-2» города Сарапула (в том числе ПИР)</t>
  </si>
  <si>
    <t>Строительство сетей водоснабжения  микрорайон «Гудок-1» города Сарапула</t>
  </si>
  <si>
    <t>Строительство сетей водоснабжения  микрорайон «Новосельский» города Сарапула (в том числе ПИР)</t>
  </si>
  <si>
    <t>Строительство канализационной насосной станции в микрорайоне «Элеконд-3» города Сарапула  коттеджный комплекс Янтарный</t>
  </si>
  <si>
    <t>Строительство газовых сетей в городе Сарапуле в рамках Республиканской целевой программы «Газификация Удмуртской Республики на 2010-2014 годы»</t>
  </si>
  <si>
    <t>Микрорайон «Элеконд-3» города Сарапула коттеджный комплекс "Янтарный»</t>
  </si>
  <si>
    <t>Микрорайон «Дубровка-2» города Сарапула</t>
  </si>
  <si>
    <t>Микрорайон «Мыльники» города Сарапула</t>
  </si>
  <si>
    <t>Микрорайон «Гудок-2» г. Сарапула</t>
  </si>
  <si>
    <t>Микрорайон «Новосельский» города Сарапула</t>
  </si>
  <si>
    <t>Строительство сетей электроснабжения 6кВ,4кВ, микрорайон «Дубровка-2» города Сарапула (в том числе ПИР)</t>
  </si>
  <si>
    <t>Строительство сетей электроснабжения, микрорайон «Гудок-2» г. Сарапула (в том числе ПИР)</t>
  </si>
  <si>
    <t>Разработка проектно-сметной документации по инженерному обеспечению микрорайон «Гудок-2» города Сарапула</t>
  </si>
  <si>
    <t>Строительство сетей электроснабжения, микрорайон «Новосельский» города Сарапула (в том числе ПИР)</t>
  </si>
  <si>
    <t>Микрорайон «Дубровка-2». Строительство дорог общего пользования (щебеночное покрытие)</t>
  </si>
  <si>
    <t>Микрорайон «Мыльники». Строительство дорог общего пользования (щебеночное покрытие)</t>
  </si>
  <si>
    <t>Микрорайон «Гудок-2». Строительство дорог общего пользования (щебеночное покрытие)</t>
  </si>
  <si>
    <t>Стротельство спортивного зала в МОУ МОУ «Средняя общеобразовательная школа №23» в городе Сарапуле</t>
  </si>
  <si>
    <t>Реконструкция столовой и мастерских МОУ «Средняя общеобразовательная школа №23» в городе Сарапуле</t>
  </si>
  <si>
    <t>Строительство детского сада на 190 мест в микрорайоне «Гудок-2»</t>
  </si>
  <si>
    <t>Строительство детского сада на 190 мест в микрорайоне «Элеконд»</t>
  </si>
  <si>
    <t>Реконструкция стадиона «Энергия» в городе Сарапуле</t>
  </si>
  <si>
    <t>Капитальный ремонт лечебного корпуса с поликлиникой МБУЗ «Сарапульский противотуберкулезный диспансер»</t>
  </si>
  <si>
    <t>Реконструкция зданий поликлиники №3 МБУЗ «Сарапульская городская больница № 1» на 200 посещений в смену по ул.Гоголя, 34, 34а, 32 города Сарапула (двухсменный режим работы)</t>
  </si>
  <si>
    <t>Техническое переоснащение ОАО «МК «Сарапул-молоко» (приобретение оборудования для приемки и переработки молочного сырья и розлива готовой продукции)</t>
  </si>
  <si>
    <t>Модернизация производства ОАО «МК «Сарапул-молоко» (реконструкция котельной)</t>
  </si>
  <si>
    <t>Модернизация водопроводных сетей в г. Сарапуле</t>
  </si>
  <si>
    <t>Замена водопровода по ул.Красноармейская, ул.Дзержинского, ул.Выгон от ул.Пролетарской до канала (в том числе ПИР)</t>
  </si>
  <si>
    <t>Замена водопровода по ул.Азина, от канала до ОАО "МК "Сарапул-молоко" по ул.Азина, 181 (в том числе ПИР)</t>
  </si>
  <si>
    <t>Замена водопровода по ул.Азина от ул.Интернациональной до канала (в том числе ПИР)</t>
  </si>
  <si>
    <t>Замена водопровода с ул. Азина на водопроводно-насосоной станции пос.Южный (в том числе ПИР)</t>
  </si>
  <si>
    <t>Замена самотечного водопровода по ул.Лесной от ул.Пугачева до ул.Гагарина и от ул.Советской до ул.Седельникова (в том числе ПИР)</t>
  </si>
  <si>
    <t>Замена напорного водопровода по ул.Лесной от ул.Пугачева до ул.Гагарина и от ул.Советской до ул.Седельникова (в том числе ПИР)</t>
  </si>
  <si>
    <t>Протяженность сетей водоснабжения 1936 м, пропускная способность трубопровода 370 л/сек., максимальный напор в сети 64.42 м водяного столба</t>
  </si>
  <si>
    <t>Протяженность сетей водоснабжения 1623 м, пропускная способность трубопровода 310 л/сек., максимальный напор в сети 59.27 м водяного столба</t>
  </si>
  <si>
    <t>Протяженность сетей водоснабжения 1810 м, пропускная способность трубопровода 315 л/сек., максимальный напор в сети 62.37 м водяного столба</t>
  </si>
  <si>
    <t>Протяженность сетей водоснабжения 2592 м, пропускная способность трубопровода 260 л/сек., максимальный напор в сети 41.89 м водяного столба</t>
  </si>
  <si>
    <t>Протяженность сетей водоснабжения 561 м, пропускная способность трубопровода 350 л/сек., максимальный напор в сети 41.54 м водяного столба</t>
  </si>
  <si>
    <t>Протяженность сетей водоснабжения 561 м, пропускная способность трубопровода 245 л/сек., максимальный напор в сети 47.40 м водяного столба</t>
  </si>
  <si>
    <t>7.6.</t>
  </si>
  <si>
    <t>7.7.</t>
  </si>
  <si>
    <t>7.8.</t>
  </si>
  <si>
    <t>Производство автомобильной светотехники</t>
  </si>
  <si>
    <t>Расширение производства лифтового оборудования</t>
  </si>
  <si>
    <t>Создание литейного комплекса</t>
  </si>
  <si>
    <t>Организация выпуска круглых спирально-навивных воздуховодов</t>
  </si>
  <si>
    <t>ИП Колесова Галина Тихоновна</t>
  </si>
  <si>
    <t>Создание цеха по производству полуфабрикатов</t>
  </si>
  <si>
    <t>ИП Дулисов Юрий Владимирович</t>
  </si>
  <si>
    <t>ПСД и экспертиза в наличии. Площадь участка в границах благ-ва - 9131 кв.м. Общая площадь спортзала 657,06 кв.м. Сметная стоимость в ц.2001г. - 6138,0 т.р., в т.ч. СМР 4958,62 т.р.Сметный остаток - 5522,9 т.р. (инд= 6,55)</t>
  </si>
  <si>
    <t>ПСД в стадии разработки. Площадь застройки - 3466 кв.м. Общая площадь здания - 4520,42 кв.м. Ледовое поле 56х28 м.Трибуны - 250 м. Проп.спос- 120 чел в смену при массовых катаниях. Сметная стоимость в ц.2011г. - 190,0 млн.руб.</t>
  </si>
  <si>
    <t>Проведение капитального ремонта многоквартирных домов в г.Сарапуле с привлечением средств Фонда содействия реформированию жилищно-коммунального хозяйства в рамках Региональной адресной программы по проведению капитального ремонта МКД в УР</t>
  </si>
  <si>
    <t>Строительство жилья в г.Сарапуле, в т.ч. в рамках Региональной адресной программы по переселению граждан из аварийного жилищного фонда в УР с привлечением средств Фонда содействия реформированию ЖКХ</t>
  </si>
  <si>
    <t>Строительство тепловой сети по ул.Электрозаводская (в том числе ПИР) в г.Сарапуле</t>
  </si>
  <si>
    <t>Строительство тепловой сети условным диаметром 350 мм предназначено для обеспечения теплоносителем ОАО "Сарапульский электрогенераторный завод", учреждений культуры, образования и спорта, расположенные в мкр."Южный"</t>
  </si>
  <si>
    <t>Предприятие технического сервиса (Автосервис)</t>
  </si>
  <si>
    <t>ИП Федотов Евгений Николаевич</t>
  </si>
  <si>
    <t>Организация станции ремонта и покраски диской автомобильных колес</t>
  </si>
  <si>
    <t>ИП Глухов Анатолий Юрьевич</t>
  </si>
  <si>
    <t>ГКУ УР "Центр занятости населения города Сарапула"</t>
  </si>
  <si>
    <t>Министерство экономики УР</t>
  </si>
  <si>
    <t>Министерство промышленности, энергетики и связи УР, Министерство сельского хозяйства и продоволствия УР</t>
  </si>
  <si>
    <t xml:space="preserve"> Администрация города Сарапула</t>
  </si>
  <si>
    <t>ООО СПФ "Мастер"</t>
  </si>
  <si>
    <t>Якорный проект модернизации моногорода сароапула: Инновационный проект в области электроники (включая автомобильную электронику), телекоммуникаций и информационных технологий "Консорциум "Woлна"</t>
  </si>
  <si>
    <t>ОАО «Сарапульский электрогенераторный завод»</t>
  </si>
  <si>
    <t>ОАО «Сарапульский радиозавод»</t>
  </si>
  <si>
    <t>ОАО «Элеконд»</t>
  </si>
  <si>
    <t>ООО «Сарапульское предприятие «Промтехника»</t>
  </si>
  <si>
    <t>ОАО «МК «Сарапул-молоко»</t>
  </si>
  <si>
    <t>Всего в период реализации проекта будет создано (сохранено) 2360 рабочих мест.</t>
  </si>
  <si>
    <t>ООО "Сарапульские АвтоТехнологии"</t>
  </si>
  <si>
    <r>
      <t>Протяженность сетей электроснабжения  8130 м, КТП 6/0,4</t>
    </r>
    <r>
      <rPr>
        <i/>
        <sz val="10"/>
        <rFont val="Times New Roman"/>
        <family val="1"/>
      </rPr>
      <t xml:space="preserve"> </t>
    </r>
  </si>
  <si>
    <t>Приложение 1
к Комплексному инвестиционному плану модернизации моногорода Сарапула Удмуртской Республики</t>
  </si>
  <si>
    <t>Сводная информация о финансировании мероприятий Комплексного инвестиционного плана модернизации моногорода Сарапула Удмуртской Республики</t>
  </si>
  <si>
    <t>ООО "Южное-А»</t>
  </si>
  <si>
    <t>ВСЕГО</t>
  </si>
  <si>
    <t>Трудоустройство инвалидов: 2012 год - 14 человек, родителей детей-инвалидов - 1 человек, многодетных родителей - 6 человек; 2013 год - 30 человек</t>
  </si>
  <si>
    <t>Создание (сохранение) 55 рабочих мест, поступления налогов в местный бюджет - 4446,0 тыс. руб.</t>
  </si>
  <si>
    <t>Создание (сохранение) 25 рабочих мест, поступление налогов в местный бюджет - 1200,0 тыс. руб.</t>
  </si>
  <si>
    <t>Создание (сохранение) 10 рабочих мест, поступление налогов в местный бюджет - 246 тыс. руб.</t>
  </si>
  <si>
    <t>Создание (сохранение) 15 рабочих мест, поступление налогов в местный бюджет - 191 тыс. руб.</t>
  </si>
  <si>
    <t>Создание (сохранение) 50 рабочих мест</t>
  </si>
  <si>
    <t>Создание (сохранение) 47 рабочих мест, поступление налогов в бюджеты всех уровней в период с 2013 по 2020 годы - 286,0 млн. руб.</t>
  </si>
  <si>
    <t>Создание (сохранение) 44 рабочих места, поступление налогов в бюджеты всех уровней в период с 2013 по 2015 годы - 20,0 млн. руб.</t>
  </si>
  <si>
    <t>Создание (сохранение) 111 рабочего места, поступление налогов в бюджеты всех уровней в период с 2013 по 2015 годы - 26,75 млн. руб.</t>
  </si>
  <si>
    <t>Расширение производства полипропиленовых труб и фитингов*</t>
  </si>
  <si>
    <t>Выпуск современной конкурентоспособной продукции, создание (сохранение) 3 рабочих мест, субсидии в рамках ВЦП «Сохранение и создание рабочих мест для инвалидов в организациях Общероссийской общественной организации инвалидов «Всероссийское ордена трудового красного знамени общество слепых»)</t>
  </si>
  <si>
    <t>Выпуск современной конкурентоспособной продукции, создание (сохранение)8 рабочих мест, субсидии в рамках ВЦП «Сохранение и создание рабочих мест для инвалидов в организациях Общероссийской общественной организации инвалидов «Всероссийское ордена трудового красного знамени общество слепых»)</t>
  </si>
  <si>
    <t xml:space="preserve">Создание (сохранение) 9 постоянных рабочих мест, поступление налогов в местный бюджет - 62, 4 тыс. руб. </t>
  </si>
  <si>
    <t xml:space="preserve">Создание (сохранение) 7 постоянных рабочих мест, поступление налогово в местный бюджет - 190,4 тыс. руб. </t>
  </si>
  <si>
    <t>Создание (сохранение) 37 постоянных рабочих мест, поступление налогов в местный бюджет - 209,2 тыс. руб.</t>
  </si>
  <si>
    <t>Создание (сохранение) 21 постоянных рабочих мест</t>
  </si>
  <si>
    <t>Удовлетворение потребности населения и организаций в высококачественном строительном материале, создание (сохранение) 91 рабочего места</t>
  </si>
  <si>
    <t>Создание (сохранение) 5 рабочих мест</t>
  </si>
  <si>
    <t>Создание (сохранение) 2 рабочих мест</t>
  </si>
  <si>
    <t>Развитие водного транспорта</t>
  </si>
  <si>
    <t>ОАО «Речной порт «Сарапул»</t>
  </si>
  <si>
    <t>3.1.1.</t>
  </si>
  <si>
    <t>3.1.2.</t>
  </si>
  <si>
    <t>3.2.</t>
  </si>
  <si>
    <t>3.2.1.</t>
  </si>
  <si>
    <t>3.2.2.</t>
  </si>
  <si>
    <t>3.2.3.</t>
  </si>
  <si>
    <t>3.2.3.1.</t>
  </si>
  <si>
    <t>3.2.3.2.</t>
  </si>
  <si>
    <t>3.2.3.3.</t>
  </si>
  <si>
    <t>3.2.3.4.</t>
  </si>
  <si>
    <t>3.2.3.5.</t>
  </si>
  <si>
    <t>3.2.3.6.</t>
  </si>
  <si>
    <t>3.3.</t>
  </si>
  <si>
    <t>3.3.1.</t>
  </si>
  <si>
    <t>3.3.1.1.</t>
  </si>
  <si>
    <t>3.3.1.2.</t>
  </si>
  <si>
    <t>3.3.1.3.</t>
  </si>
  <si>
    <t>3.3.1.4.</t>
  </si>
  <si>
    <t>3.3.1.5.</t>
  </si>
  <si>
    <t>3.3.1.6.</t>
  </si>
  <si>
    <t>3.3.1.7.</t>
  </si>
  <si>
    <t>3.3.2.</t>
  </si>
  <si>
    <t>3.3.2.1.</t>
  </si>
  <si>
    <t>3.3.2.2.</t>
  </si>
  <si>
    <t>3.3.3.</t>
  </si>
  <si>
    <t>3.3.3.1.</t>
  </si>
  <si>
    <t>3.3.3.2.</t>
  </si>
  <si>
    <t>3.3.3.3.</t>
  </si>
  <si>
    <t>3.3.3.4.</t>
  </si>
  <si>
    <t>3.3.3.5.</t>
  </si>
  <si>
    <t xml:space="preserve">3.3.4. </t>
  </si>
  <si>
    <t>3.3.4.1.</t>
  </si>
  <si>
    <t>3.3.4.2.</t>
  </si>
  <si>
    <t>3.3.4.3.</t>
  </si>
  <si>
    <t>3.3.4.4.</t>
  </si>
  <si>
    <t>3.3.5.</t>
  </si>
  <si>
    <t>3.3.5.1.</t>
  </si>
  <si>
    <t>3.3.5.2.</t>
  </si>
  <si>
    <t>3.3.5.3.</t>
  </si>
  <si>
    <t>3.3.5.4.</t>
  </si>
  <si>
    <t>3.3.6.</t>
  </si>
  <si>
    <t>3.4.</t>
  </si>
  <si>
    <t>Итого по разделу 3</t>
  </si>
  <si>
    <t>3.5.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</si>
  <si>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</si>
  <si>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</si>
  <si>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</si>
  <si>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</si>
  <si>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</si>
  <si>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</si>
  <si>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</si>
  <si>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</si>
  <si>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</si>
  <si>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</si>
  <si>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</si>
  <si>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</si>
  <si>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Итого по разделу 5</t>
  </si>
  <si>
    <t>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</si>
  <si>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</si>
  <si>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</si>
  <si>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</si>
  <si>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</si>
  <si>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</si>
  <si>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</si>
  <si>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</si>
  <si>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</si>
  <si>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</si>
  <si>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</si>
  <si>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</si>
  <si>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Итого по разделу 8</t>
  </si>
  <si>
    <t>Очистка береговой зоны, улучшение качества воды в старице реки Большая Сарапулка. На основании письма Министерства природных ресурсов и охраны окружающей среды УР от 15.04.2013 г. № 01-02/1392 мероприятие не может быть реализовано.  Данное мероприятие на предварительной защите бюджетных проектировок в Федеральном агентстве водных ресурсов в 2012 году не удалось защитить, так как природоохранная составляющая мероприятия незначительна по сравнению с капитальными вложениями.</t>
  </si>
  <si>
    <t>27,5**</t>
  </si>
  <si>
    <t>55,0**</t>
  </si>
  <si>
    <t>Строительство причальной стенки в Южном порту города Сарапула***</t>
  </si>
  <si>
    <t>7,0**</t>
  </si>
  <si>
    <t>18,0**</t>
  </si>
  <si>
    <t>25,0**</t>
  </si>
  <si>
    <t>Комплекс работ по увеличению водообмена старицы реки Большая Сарапулка в городе Сарапуле. I этап***</t>
  </si>
  <si>
    <t>&lt;**&gt; Объемы финансирования по данным проектам не учитываются в общем объеме финансирования Комплексного инвестиционного плана модернизации, т.к. объекты не реализуются</t>
  </si>
  <si>
    <t>&lt;***&gt; Целевые показатели по данным проектам не вошли в расчет целевых показателей, показателей социальной и экономической эффективности Комплексного инвестиционного плана модернизации, т.к. объекты не реализуются</t>
  </si>
  <si>
    <r>
      <t>Увеличение объемов перевозки и переработки грузов, создание (сохранение) 25 рабочих мест. На основании письма ОАО "Речной порт "Сарапул" от 15 апреля № 249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данный проект не может быть реализован из-за отсутствия средств финансирования.</t>
    </r>
  </si>
  <si>
    <t>8.12.</t>
  </si>
  <si>
    <t>Создание современного агропромышленного комплекса по разведению племенного скота и производству молока в Сарапульском районе УР</t>
  </si>
  <si>
    <t>ООО "Родина Агро"</t>
  </si>
  <si>
    <t>Обеспечение благоприят ных условий для развития малого и среднего предпринимательства в рамках долгосрочной целевой программы поддержки и развития малого и среднего пред принимательства в г. Сарапуле на 2010-2015 гг.</t>
  </si>
  <si>
    <t xml:space="preserve">В соответствии Законом УР от 05.03.2003 № 8- РЗ «О налоговых льготах, связанных с осуществле нием инвестиционной деятельности» и от 27.11.2003 № 55-РЗ «О налоге на имущество организаций в Удмуртской Республике» </t>
  </si>
  <si>
    <t>В рамках Ведомственной целевой программы «Развитие машиностро ения и металлообработки в Удмуртской Республике на 2011-2013 годы»</t>
  </si>
  <si>
    <t>Создание 123 рабочих мест, поступление налогов в местный бюджет в период с 2013 по 2019 годы - 4,7 млн.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</si>
</sst>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65" fontId="13" fillId="0" borderId="10" xfId="0" applyNumberFormat="1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" fontId="12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right" vertical="center"/>
    </xf>
    <xf numFmtId="165" fontId="12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65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65" fontId="13" fillId="0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0" borderId="17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12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4" fontId="3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9"/>
  <sheetViews>
    <sheetView tabSelected="1" view="pageBreakPreview" zoomScaleSheetLayoutView="100" zoomScalePageLayoutView="0" workbookViewId="0" topLeftCell="A1">
      <selection activeCell="E5" sqref="E5:E7"/>
    </sheetView>
  </sheetViews>
  <sheetFormatPr defaultColWidth="9.00390625" defaultRowHeight="12.75"/>
  <cols>
    <col min="1" max="1" width="6.25390625" style="10" customWidth="1"/>
    <col min="2" max="2" width="35.75390625" style="6" customWidth="1"/>
    <col min="3" max="3" width="16.125" style="6" hidden="1" customWidth="1"/>
    <col min="4" max="4" width="13.875" style="6" customWidth="1"/>
    <col min="5" max="5" width="13.375" style="6" customWidth="1"/>
    <col min="6" max="6" width="11.375" style="7" customWidth="1"/>
    <col min="7" max="7" width="8.375" style="7" customWidth="1"/>
    <col min="8" max="8" width="8.75390625" style="7" customWidth="1"/>
    <col min="9" max="9" width="8.375" style="7" customWidth="1"/>
    <col min="10" max="10" width="8.25390625" style="7" customWidth="1"/>
    <col min="11" max="11" width="8.75390625" style="7" customWidth="1"/>
    <col min="12" max="12" width="8.625" style="7" customWidth="1"/>
    <col min="13" max="13" width="6.625" style="7" customWidth="1"/>
    <col min="14" max="14" width="7.00390625" style="7" customWidth="1"/>
    <col min="15" max="15" width="15.75390625" style="8" customWidth="1"/>
    <col min="16" max="16" width="21.375" style="7" customWidth="1"/>
    <col min="17" max="16384" width="9.125" style="2" customWidth="1"/>
  </cols>
  <sheetData>
    <row r="1" spans="1:16" ht="32.25" customHeight="1">
      <c r="A1" s="108" t="s">
        <v>204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8.25" customHeight="1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>
      <c r="A3" s="120" t="s">
        <v>205</v>
      </c>
      <c r="B3" s="120"/>
      <c r="C3" s="120"/>
      <c r="D3" s="120"/>
      <c r="E3" s="120"/>
      <c r="F3" s="120"/>
      <c r="G3" s="120"/>
      <c r="H3" s="120"/>
      <c r="I3" s="121"/>
      <c r="J3" s="121"/>
      <c r="K3" s="121"/>
      <c r="L3" s="121"/>
      <c r="M3" s="121"/>
      <c r="N3" s="121"/>
      <c r="O3" s="121"/>
      <c r="P3" s="121"/>
    </row>
    <row r="4" spans="1:16" ht="8.25" customHeight="1">
      <c r="A4" s="122"/>
      <c r="B4" s="122"/>
      <c r="C4" s="122"/>
      <c r="D4" s="122"/>
      <c r="E4" s="122"/>
      <c r="F4" s="122"/>
      <c r="G4" s="122"/>
      <c r="H4" s="122"/>
      <c r="I4" s="123"/>
      <c r="J4" s="123"/>
      <c r="K4" s="123"/>
      <c r="L4" s="123"/>
      <c r="M4" s="123"/>
      <c r="N4" s="123"/>
      <c r="O4" s="123"/>
      <c r="P4" s="123"/>
    </row>
    <row r="5" spans="1:16" s="3" customFormat="1" ht="48" customHeight="1">
      <c r="A5" s="72" t="s">
        <v>0</v>
      </c>
      <c r="B5" s="76" t="s">
        <v>1</v>
      </c>
      <c r="C5" s="76" t="s">
        <v>2</v>
      </c>
      <c r="D5" s="76" t="s">
        <v>36</v>
      </c>
      <c r="E5" s="76" t="s">
        <v>120</v>
      </c>
      <c r="F5" s="147" t="s">
        <v>44</v>
      </c>
      <c r="G5" s="135"/>
      <c r="H5" s="135"/>
      <c r="I5" s="135"/>
      <c r="J5" s="148"/>
      <c r="K5" s="148"/>
      <c r="L5" s="148"/>
      <c r="M5" s="148"/>
      <c r="N5" s="149"/>
      <c r="O5" s="76" t="s">
        <v>3</v>
      </c>
      <c r="P5" s="76" t="s">
        <v>124</v>
      </c>
    </row>
    <row r="6" spans="1:16" s="3" customFormat="1" ht="12" customHeight="1">
      <c r="A6" s="72"/>
      <c r="B6" s="76"/>
      <c r="C6" s="76"/>
      <c r="D6" s="76"/>
      <c r="E6" s="76"/>
      <c r="F6" s="126" t="s">
        <v>4</v>
      </c>
      <c r="G6" s="124">
        <v>2012</v>
      </c>
      <c r="H6" s="124">
        <v>2013</v>
      </c>
      <c r="I6" s="124">
        <v>2014</v>
      </c>
      <c r="J6" s="103">
        <v>2015</v>
      </c>
      <c r="K6" s="124">
        <v>2016</v>
      </c>
      <c r="L6" s="124">
        <v>2017</v>
      </c>
      <c r="M6" s="124">
        <v>2018</v>
      </c>
      <c r="N6" s="145">
        <v>2019</v>
      </c>
      <c r="O6" s="76"/>
      <c r="P6" s="76"/>
    </row>
    <row r="7" spans="1:16" s="3" customFormat="1" ht="83.25" customHeight="1">
      <c r="A7" s="72"/>
      <c r="B7" s="76"/>
      <c r="C7" s="76"/>
      <c r="D7" s="76"/>
      <c r="E7" s="76"/>
      <c r="F7" s="126"/>
      <c r="G7" s="72"/>
      <c r="H7" s="72"/>
      <c r="I7" s="72"/>
      <c r="J7" s="99"/>
      <c r="K7" s="72"/>
      <c r="L7" s="72"/>
      <c r="M7" s="72"/>
      <c r="N7" s="146"/>
      <c r="O7" s="76"/>
      <c r="P7" s="76"/>
    </row>
    <row r="8" spans="1:16" s="3" customFormat="1" ht="14.25" customHeight="1">
      <c r="A8" s="11" t="s">
        <v>5</v>
      </c>
      <c r="B8" s="127" t="s">
        <v>61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s="3" customFormat="1" ht="15">
      <c r="A9" s="12" t="s">
        <v>7</v>
      </c>
      <c r="B9" s="101" t="s">
        <v>6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1:16" s="3" customFormat="1" ht="17.25" customHeight="1">
      <c r="A10" s="76" t="s">
        <v>54</v>
      </c>
      <c r="B10" s="81" t="s">
        <v>68</v>
      </c>
      <c r="C10" s="14"/>
      <c r="D10" s="76" t="s">
        <v>37</v>
      </c>
      <c r="E10" s="15" t="s">
        <v>8</v>
      </c>
      <c r="F10" s="16">
        <f>SUM(G10:N10)</f>
        <v>2.8884</v>
      </c>
      <c r="G10" s="17">
        <f aca="true" t="shared" si="0" ref="G10:N10">SUM(G11:G13)</f>
        <v>0.91</v>
      </c>
      <c r="H10" s="17">
        <f t="shared" si="0"/>
        <v>1.9784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76" t="s">
        <v>190</v>
      </c>
      <c r="P10" s="114" t="s">
        <v>208</v>
      </c>
    </row>
    <row r="11" spans="1:16" s="3" customFormat="1" ht="29.25" customHeight="1">
      <c r="A11" s="76"/>
      <c r="B11" s="93"/>
      <c r="C11" s="76"/>
      <c r="D11" s="76"/>
      <c r="E11" s="19" t="s">
        <v>45</v>
      </c>
      <c r="F11" s="16">
        <f>SUM(G11:N11)</f>
        <v>2.8884</v>
      </c>
      <c r="G11" s="16">
        <v>0.91</v>
      </c>
      <c r="H11" s="16">
        <v>1.9784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93"/>
      <c r="P11" s="93"/>
    </row>
    <row r="12" spans="1:16" s="3" customFormat="1" ht="18" customHeight="1">
      <c r="A12" s="76"/>
      <c r="B12" s="93"/>
      <c r="C12" s="76"/>
      <c r="D12" s="76"/>
      <c r="E12" s="19" t="s">
        <v>9</v>
      </c>
      <c r="F12" s="20">
        <f>SUM(G12:N12)</f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93"/>
      <c r="P12" s="93"/>
    </row>
    <row r="13" spans="1:16" s="3" customFormat="1" ht="30.75" customHeight="1">
      <c r="A13" s="76"/>
      <c r="B13" s="93"/>
      <c r="C13" s="76"/>
      <c r="D13" s="76"/>
      <c r="E13" s="19" t="s">
        <v>10</v>
      </c>
      <c r="F13" s="20">
        <f>SUM(G13:N13)</f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93"/>
      <c r="P13" s="93"/>
    </row>
    <row r="14" spans="1:16" s="3" customFormat="1" ht="15">
      <c r="A14" s="12" t="s">
        <v>55</v>
      </c>
      <c r="B14" s="115" t="s">
        <v>19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</row>
    <row r="15" spans="1:16" s="3" customFormat="1" ht="16.5" customHeight="1">
      <c r="A15" s="110" t="s">
        <v>56</v>
      </c>
      <c r="B15" s="117" t="s">
        <v>69</v>
      </c>
      <c r="C15" s="21"/>
      <c r="D15" s="76" t="s">
        <v>37</v>
      </c>
      <c r="E15" s="22" t="s">
        <v>8</v>
      </c>
      <c r="F15" s="23">
        <f>SUM(G15:N15)</f>
        <v>61.274</v>
      </c>
      <c r="G15" s="16">
        <f aca="true" t="shared" si="1" ref="G15:N15">SUM(G16:G19)</f>
        <v>15.874</v>
      </c>
      <c r="H15" s="16">
        <f t="shared" si="1"/>
        <v>15.2</v>
      </c>
      <c r="I15" s="16">
        <f t="shared" si="1"/>
        <v>14.999999999999998</v>
      </c>
      <c r="J15" s="16">
        <f t="shared" si="1"/>
        <v>15.2</v>
      </c>
      <c r="K15" s="24">
        <f t="shared" si="1"/>
        <v>0</v>
      </c>
      <c r="L15" s="24">
        <f t="shared" si="1"/>
        <v>0</v>
      </c>
      <c r="M15" s="24">
        <f t="shared" si="1"/>
        <v>0</v>
      </c>
      <c r="N15" s="24">
        <f t="shared" si="1"/>
        <v>0</v>
      </c>
      <c r="O15" s="76" t="s">
        <v>88</v>
      </c>
      <c r="P15" s="79" t="s">
        <v>313</v>
      </c>
    </row>
    <row r="16" spans="1:16" s="3" customFormat="1" ht="25.5">
      <c r="A16" s="110"/>
      <c r="B16" s="117"/>
      <c r="C16" s="21"/>
      <c r="D16" s="76"/>
      <c r="E16" s="19" t="s">
        <v>45</v>
      </c>
      <c r="F16" s="23">
        <f>SUM(G16:N16)</f>
        <v>50.275999999999996</v>
      </c>
      <c r="G16" s="16">
        <v>14.196</v>
      </c>
      <c r="H16" s="16">
        <v>12.08</v>
      </c>
      <c r="I16" s="16">
        <v>11.92</v>
      </c>
      <c r="J16" s="16">
        <v>12.08</v>
      </c>
      <c r="K16" s="20">
        <v>0</v>
      </c>
      <c r="L16" s="20">
        <v>0</v>
      </c>
      <c r="M16" s="20">
        <v>0</v>
      </c>
      <c r="N16" s="20">
        <v>0</v>
      </c>
      <c r="O16" s="76"/>
      <c r="P16" s="79"/>
    </row>
    <row r="17" spans="1:16" s="3" customFormat="1" ht="12.75">
      <c r="A17" s="110"/>
      <c r="B17" s="117"/>
      <c r="C17" s="21"/>
      <c r="D17" s="76"/>
      <c r="E17" s="22" t="s">
        <v>9</v>
      </c>
      <c r="F17" s="23">
        <f>SUM(G17:N17)</f>
        <v>9.469</v>
      </c>
      <c r="G17" s="16">
        <v>0.9</v>
      </c>
      <c r="H17" s="16">
        <v>2.869</v>
      </c>
      <c r="I17" s="16">
        <v>2.831</v>
      </c>
      <c r="J17" s="16">
        <v>2.869</v>
      </c>
      <c r="K17" s="20">
        <v>0</v>
      </c>
      <c r="L17" s="20">
        <v>0</v>
      </c>
      <c r="M17" s="20">
        <v>0</v>
      </c>
      <c r="N17" s="20">
        <v>0</v>
      </c>
      <c r="O17" s="76"/>
      <c r="P17" s="79"/>
    </row>
    <row r="18" spans="1:16" s="3" customFormat="1" ht="12.75">
      <c r="A18" s="110"/>
      <c r="B18" s="117"/>
      <c r="C18" s="21"/>
      <c r="D18" s="76"/>
      <c r="E18" s="22" t="s">
        <v>10</v>
      </c>
      <c r="F18" s="23">
        <f>SUM(G18:N18)</f>
        <v>1.229</v>
      </c>
      <c r="G18" s="16">
        <v>0.778</v>
      </c>
      <c r="H18" s="16">
        <v>0.151</v>
      </c>
      <c r="I18" s="16">
        <v>0.149</v>
      </c>
      <c r="J18" s="16">
        <v>0.151</v>
      </c>
      <c r="K18" s="20">
        <v>0</v>
      </c>
      <c r="L18" s="20">
        <v>0</v>
      </c>
      <c r="M18" s="20">
        <v>0</v>
      </c>
      <c r="N18" s="20">
        <v>0</v>
      </c>
      <c r="O18" s="76"/>
      <c r="P18" s="79"/>
    </row>
    <row r="19" spans="1:16" s="3" customFormat="1" ht="61.5" customHeight="1">
      <c r="A19" s="110"/>
      <c r="B19" s="117"/>
      <c r="C19" s="21"/>
      <c r="D19" s="76"/>
      <c r="E19" s="22" t="s">
        <v>14</v>
      </c>
      <c r="F19" s="23">
        <f>SUM(G19:N19)</f>
        <v>0.30000000000000004</v>
      </c>
      <c r="G19" s="20">
        <v>0</v>
      </c>
      <c r="H19" s="16">
        <v>0.1</v>
      </c>
      <c r="I19" s="16">
        <v>0.1</v>
      </c>
      <c r="J19" s="16">
        <v>0.1</v>
      </c>
      <c r="K19" s="20">
        <v>0</v>
      </c>
      <c r="L19" s="20">
        <v>0</v>
      </c>
      <c r="M19" s="20">
        <v>0</v>
      </c>
      <c r="N19" s="20">
        <v>0</v>
      </c>
      <c r="O19" s="76"/>
      <c r="P19" s="79"/>
    </row>
    <row r="20" spans="1:16" s="3" customFormat="1" ht="13.5" customHeight="1">
      <c r="A20" s="12" t="s">
        <v>57</v>
      </c>
      <c r="B20" s="115" t="s">
        <v>22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</row>
    <row r="21" spans="1:16" s="3" customFormat="1" ht="12.75">
      <c r="A21" s="72" t="s">
        <v>58</v>
      </c>
      <c r="B21" s="81" t="s">
        <v>24</v>
      </c>
      <c r="C21" s="76"/>
      <c r="D21" s="76" t="s">
        <v>121</v>
      </c>
      <c r="E21" s="19" t="s">
        <v>8</v>
      </c>
      <c r="F21" s="16">
        <f aca="true" t="shared" si="2" ref="F21:F40">SUM(G21:N21)</f>
        <v>47.102000000000004</v>
      </c>
      <c r="G21" s="16">
        <f aca="true" t="shared" si="3" ref="G21:N21">SUM(G22:G25)</f>
        <v>14.774000000000001</v>
      </c>
      <c r="H21" s="16">
        <f t="shared" si="3"/>
        <v>15.319</v>
      </c>
      <c r="I21" s="16">
        <f t="shared" si="3"/>
        <v>17.008999999999997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76" t="s">
        <v>191</v>
      </c>
      <c r="P21" s="114" t="s">
        <v>314</v>
      </c>
    </row>
    <row r="22" spans="1:16" s="3" customFormat="1" ht="25.5">
      <c r="A22" s="72"/>
      <c r="B22" s="81"/>
      <c r="C22" s="76"/>
      <c r="D22" s="76"/>
      <c r="E22" s="19" t="s">
        <v>45</v>
      </c>
      <c r="F22" s="20">
        <f t="shared" si="2"/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76"/>
      <c r="P22" s="114"/>
    </row>
    <row r="23" spans="1:16" s="3" customFormat="1" ht="12.75">
      <c r="A23" s="72"/>
      <c r="B23" s="81"/>
      <c r="C23" s="76"/>
      <c r="D23" s="76"/>
      <c r="E23" s="19" t="s">
        <v>9</v>
      </c>
      <c r="F23" s="16">
        <f t="shared" si="2"/>
        <v>47.102000000000004</v>
      </c>
      <c r="G23" s="16">
        <f>3.744+7.24+3.79</f>
        <v>14.774000000000001</v>
      </c>
      <c r="H23" s="16">
        <f>3.189+3.45+5.49+3.19</f>
        <v>15.319</v>
      </c>
      <c r="I23" s="16">
        <f>2.635+7.024+4.72+2.63</f>
        <v>17.008999999999997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76"/>
      <c r="P23" s="114"/>
    </row>
    <row r="24" spans="1:16" s="3" customFormat="1" ht="12.75">
      <c r="A24" s="72"/>
      <c r="B24" s="81"/>
      <c r="C24" s="76"/>
      <c r="D24" s="76"/>
      <c r="E24" s="19" t="s">
        <v>10</v>
      </c>
      <c r="F24" s="20">
        <f t="shared" si="2"/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76"/>
      <c r="P24" s="114"/>
    </row>
    <row r="25" spans="1:16" s="3" customFormat="1" ht="63" customHeight="1">
      <c r="A25" s="72"/>
      <c r="B25" s="81"/>
      <c r="C25" s="76"/>
      <c r="D25" s="76"/>
      <c r="E25" s="19" t="s">
        <v>14</v>
      </c>
      <c r="F25" s="20">
        <f t="shared" si="2"/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76"/>
      <c r="P25" s="114"/>
    </row>
    <row r="26" spans="1:16" s="3" customFormat="1" ht="12.75">
      <c r="A26" s="72" t="s">
        <v>59</v>
      </c>
      <c r="B26" s="81" t="s">
        <v>119</v>
      </c>
      <c r="C26" s="76"/>
      <c r="D26" s="76" t="s">
        <v>37</v>
      </c>
      <c r="E26" s="19" t="s">
        <v>8</v>
      </c>
      <c r="F26" s="16">
        <f t="shared" si="2"/>
        <v>17.04</v>
      </c>
      <c r="G26" s="16">
        <f aca="true" t="shared" si="4" ref="G26:N26">SUM(G27:G30)</f>
        <v>8.01</v>
      </c>
      <c r="H26" s="16">
        <f t="shared" si="4"/>
        <v>5.78</v>
      </c>
      <c r="I26" s="16">
        <f t="shared" si="4"/>
        <v>3.25</v>
      </c>
      <c r="J26" s="20">
        <f t="shared" si="4"/>
        <v>0</v>
      </c>
      <c r="K26" s="20">
        <f t="shared" si="4"/>
        <v>0</v>
      </c>
      <c r="L26" s="20">
        <f t="shared" si="4"/>
        <v>0</v>
      </c>
      <c r="M26" s="20">
        <f t="shared" si="4"/>
        <v>0</v>
      </c>
      <c r="N26" s="20">
        <f t="shared" si="4"/>
        <v>0</v>
      </c>
      <c r="O26" s="76" t="s">
        <v>192</v>
      </c>
      <c r="P26" s="79" t="s">
        <v>315</v>
      </c>
    </row>
    <row r="27" spans="1:16" s="3" customFormat="1" ht="25.5">
      <c r="A27" s="72"/>
      <c r="B27" s="81"/>
      <c r="C27" s="76"/>
      <c r="D27" s="76"/>
      <c r="E27" s="19" t="s">
        <v>45</v>
      </c>
      <c r="F27" s="20">
        <f t="shared" si="2"/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76"/>
      <c r="P27" s="79"/>
    </row>
    <row r="28" spans="1:16" s="3" customFormat="1" ht="16.5" customHeight="1">
      <c r="A28" s="72"/>
      <c r="B28" s="81"/>
      <c r="C28" s="76"/>
      <c r="D28" s="76"/>
      <c r="E28" s="19" t="s">
        <v>9</v>
      </c>
      <c r="F28" s="16">
        <f t="shared" si="2"/>
        <v>17.04</v>
      </c>
      <c r="G28" s="16">
        <v>8.01</v>
      </c>
      <c r="H28" s="16">
        <v>5.78</v>
      </c>
      <c r="I28" s="16">
        <v>3.25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76"/>
      <c r="P28" s="79"/>
    </row>
    <row r="29" spans="1:16" s="3" customFormat="1" ht="12.75">
      <c r="A29" s="72"/>
      <c r="B29" s="81"/>
      <c r="C29" s="76"/>
      <c r="D29" s="76"/>
      <c r="E29" s="19" t="s">
        <v>10</v>
      </c>
      <c r="F29" s="20">
        <f t="shared" si="2"/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76"/>
      <c r="P29" s="79"/>
    </row>
    <row r="30" spans="1:16" s="3" customFormat="1" ht="19.5" customHeight="1">
      <c r="A30" s="72"/>
      <c r="B30" s="81"/>
      <c r="C30" s="76"/>
      <c r="D30" s="76"/>
      <c r="E30" s="19" t="s">
        <v>14</v>
      </c>
      <c r="F30" s="20">
        <f t="shared" si="2"/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76"/>
      <c r="P30" s="79"/>
    </row>
    <row r="31" spans="1:16" s="4" customFormat="1" ht="12.75">
      <c r="A31" s="92" t="s">
        <v>62</v>
      </c>
      <c r="B31" s="92"/>
      <c r="C31" s="92"/>
      <c r="D31" s="65"/>
      <c r="E31" s="25" t="s">
        <v>8</v>
      </c>
      <c r="F31" s="26">
        <f t="shared" si="2"/>
        <v>64.142</v>
      </c>
      <c r="G31" s="26">
        <f aca="true" t="shared" si="5" ref="G31:N31">SUM(G32:G35)</f>
        <v>22.784</v>
      </c>
      <c r="H31" s="26">
        <f t="shared" si="5"/>
        <v>21.099</v>
      </c>
      <c r="I31" s="26">
        <f t="shared" si="5"/>
        <v>20.258999999999997</v>
      </c>
      <c r="J31" s="27">
        <f t="shared" si="5"/>
        <v>0</v>
      </c>
      <c r="K31" s="27">
        <f t="shared" si="5"/>
        <v>0</v>
      </c>
      <c r="L31" s="27">
        <f t="shared" si="5"/>
        <v>0</v>
      </c>
      <c r="M31" s="27">
        <f t="shared" si="5"/>
        <v>0</v>
      </c>
      <c r="N31" s="27">
        <f t="shared" si="5"/>
        <v>0</v>
      </c>
      <c r="O31" s="65"/>
      <c r="P31" s="125"/>
    </row>
    <row r="32" spans="1:16" s="4" customFormat="1" ht="25.5">
      <c r="A32" s="92"/>
      <c r="B32" s="92"/>
      <c r="C32" s="92"/>
      <c r="D32" s="65"/>
      <c r="E32" s="28" t="s">
        <v>45</v>
      </c>
      <c r="F32" s="27">
        <f t="shared" si="2"/>
        <v>0</v>
      </c>
      <c r="G32" s="27">
        <f aca="true" t="shared" si="6" ref="G32:M35">G22+G27</f>
        <v>0</v>
      </c>
      <c r="H32" s="27">
        <f t="shared" si="6"/>
        <v>0</v>
      </c>
      <c r="I32" s="27">
        <f t="shared" si="6"/>
        <v>0</v>
      </c>
      <c r="J32" s="27">
        <f t="shared" si="6"/>
        <v>0</v>
      </c>
      <c r="K32" s="27">
        <f t="shared" si="6"/>
        <v>0</v>
      </c>
      <c r="L32" s="27">
        <f t="shared" si="6"/>
        <v>0</v>
      </c>
      <c r="M32" s="27">
        <f t="shared" si="6"/>
        <v>0</v>
      </c>
      <c r="N32" s="27">
        <f>N22+N27</f>
        <v>0</v>
      </c>
      <c r="O32" s="65"/>
      <c r="P32" s="125"/>
    </row>
    <row r="33" spans="1:16" s="4" customFormat="1" ht="14.25" customHeight="1">
      <c r="A33" s="92"/>
      <c r="B33" s="92"/>
      <c r="C33" s="92"/>
      <c r="D33" s="65"/>
      <c r="E33" s="25" t="s">
        <v>9</v>
      </c>
      <c r="F33" s="26">
        <f t="shared" si="2"/>
        <v>64.142</v>
      </c>
      <c r="G33" s="26">
        <f>G23+G28</f>
        <v>22.784</v>
      </c>
      <c r="H33" s="26">
        <f>H23+H28</f>
        <v>21.099</v>
      </c>
      <c r="I33" s="26">
        <f>I23+I28</f>
        <v>20.258999999999997</v>
      </c>
      <c r="J33" s="27">
        <f t="shared" si="6"/>
        <v>0</v>
      </c>
      <c r="K33" s="27">
        <f t="shared" si="6"/>
        <v>0</v>
      </c>
      <c r="L33" s="27">
        <f t="shared" si="6"/>
        <v>0</v>
      </c>
      <c r="M33" s="27">
        <f t="shared" si="6"/>
        <v>0</v>
      </c>
      <c r="N33" s="27">
        <f>N23+N28</f>
        <v>0</v>
      </c>
      <c r="O33" s="65"/>
      <c r="P33" s="125"/>
    </row>
    <row r="34" spans="1:16" s="4" customFormat="1" ht="14.25" customHeight="1">
      <c r="A34" s="92"/>
      <c r="B34" s="92"/>
      <c r="C34" s="92"/>
      <c r="D34" s="65"/>
      <c r="E34" s="25" t="s">
        <v>10</v>
      </c>
      <c r="F34" s="27">
        <f t="shared" si="2"/>
        <v>0</v>
      </c>
      <c r="G34" s="27">
        <f t="shared" si="6"/>
        <v>0</v>
      </c>
      <c r="H34" s="27">
        <f t="shared" si="6"/>
        <v>0</v>
      </c>
      <c r="I34" s="27">
        <f t="shared" si="6"/>
        <v>0</v>
      </c>
      <c r="J34" s="27">
        <f t="shared" si="6"/>
        <v>0</v>
      </c>
      <c r="K34" s="27">
        <f t="shared" si="6"/>
        <v>0</v>
      </c>
      <c r="L34" s="27">
        <f t="shared" si="6"/>
        <v>0</v>
      </c>
      <c r="M34" s="27">
        <f t="shared" si="6"/>
        <v>0</v>
      </c>
      <c r="N34" s="27">
        <f>N24+N29</f>
        <v>0</v>
      </c>
      <c r="O34" s="65"/>
      <c r="P34" s="125"/>
    </row>
    <row r="35" spans="1:16" s="4" customFormat="1" ht="15" customHeight="1">
      <c r="A35" s="92"/>
      <c r="B35" s="92"/>
      <c r="C35" s="92"/>
      <c r="D35" s="65"/>
      <c r="E35" s="25" t="s">
        <v>14</v>
      </c>
      <c r="F35" s="27">
        <f t="shared" si="2"/>
        <v>0</v>
      </c>
      <c r="G35" s="27">
        <f t="shared" si="6"/>
        <v>0</v>
      </c>
      <c r="H35" s="27">
        <f t="shared" si="6"/>
        <v>0</v>
      </c>
      <c r="I35" s="27">
        <f t="shared" si="6"/>
        <v>0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7">
        <f t="shared" si="6"/>
        <v>0</v>
      </c>
      <c r="N35" s="27">
        <f>N25+N30</f>
        <v>0</v>
      </c>
      <c r="O35" s="65"/>
      <c r="P35" s="125"/>
    </row>
    <row r="36" spans="1:16" s="3" customFormat="1" ht="16.5" customHeight="1">
      <c r="A36" s="92" t="s">
        <v>60</v>
      </c>
      <c r="B36" s="65"/>
      <c r="C36" s="65"/>
      <c r="D36" s="65"/>
      <c r="E36" s="25" t="s">
        <v>8</v>
      </c>
      <c r="F36" s="26">
        <f t="shared" si="2"/>
        <v>128.30440000000002</v>
      </c>
      <c r="G36" s="26">
        <f aca="true" t="shared" si="7" ref="G36:N36">SUM(G37:G40)</f>
        <v>39.568</v>
      </c>
      <c r="H36" s="26">
        <f t="shared" si="7"/>
        <v>38.27740000000001</v>
      </c>
      <c r="I36" s="26">
        <f t="shared" si="7"/>
        <v>35.259</v>
      </c>
      <c r="J36" s="26">
        <f t="shared" si="7"/>
        <v>15.2</v>
      </c>
      <c r="K36" s="27">
        <f t="shared" si="7"/>
        <v>0</v>
      </c>
      <c r="L36" s="27">
        <f t="shared" si="7"/>
        <v>0</v>
      </c>
      <c r="M36" s="27">
        <f t="shared" si="7"/>
        <v>0</v>
      </c>
      <c r="N36" s="27">
        <f t="shared" si="7"/>
        <v>0</v>
      </c>
      <c r="O36" s="14"/>
      <c r="P36" s="29"/>
    </row>
    <row r="37" spans="1:16" s="3" customFormat="1" ht="25.5">
      <c r="A37" s="65"/>
      <c r="B37" s="65"/>
      <c r="C37" s="65"/>
      <c r="D37" s="65"/>
      <c r="E37" s="25" t="s">
        <v>45</v>
      </c>
      <c r="F37" s="26">
        <f t="shared" si="2"/>
        <v>53.1644</v>
      </c>
      <c r="G37" s="26">
        <f>G11+G16+G32</f>
        <v>15.106</v>
      </c>
      <c r="H37" s="26">
        <f aca="true" t="shared" si="8" ref="H37:M39">H11+H16+H32</f>
        <v>14.0584</v>
      </c>
      <c r="I37" s="26">
        <f t="shared" si="8"/>
        <v>11.92</v>
      </c>
      <c r="J37" s="26">
        <f t="shared" si="8"/>
        <v>12.08</v>
      </c>
      <c r="K37" s="27">
        <f t="shared" si="8"/>
        <v>0</v>
      </c>
      <c r="L37" s="27">
        <f t="shared" si="8"/>
        <v>0</v>
      </c>
      <c r="M37" s="27">
        <f t="shared" si="8"/>
        <v>0</v>
      </c>
      <c r="N37" s="27">
        <f>N11+N16+N32</f>
        <v>0</v>
      </c>
      <c r="O37" s="76"/>
      <c r="P37" s="79"/>
    </row>
    <row r="38" spans="1:16" s="3" customFormat="1" ht="12.75">
      <c r="A38" s="65"/>
      <c r="B38" s="65"/>
      <c r="C38" s="65"/>
      <c r="D38" s="65"/>
      <c r="E38" s="25" t="s">
        <v>9</v>
      </c>
      <c r="F38" s="26">
        <f t="shared" si="2"/>
        <v>73.61099999999999</v>
      </c>
      <c r="G38" s="26">
        <f>G12+G17+G33</f>
        <v>23.683999999999997</v>
      </c>
      <c r="H38" s="26">
        <f t="shared" si="8"/>
        <v>23.968</v>
      </c>
      <c r="I38" s="26">
        <f t="shared" si="8"/>
        <v>23.089999999999996</v>
      </c>
      <c r="J38" s="26">
        <f t="shared" si="8"/>
        <v>2.869</v>
      </c>
      <c r="K38" s="27">
        <f t="shared" si="8"/>
        <v>0</v>
      </c>
      <c r="L38" s="27">
        <f t="shared" si="8"/>
        <v>0</v>
      </c>
      <c r="M38" s="27">
        <f t="shared" si="8"/>
        <v>0</v>
      </c>
      <c r="N38" s="27">
        <f>N12+N17+N33</f>
        <v>0</v>
      </c>
      <c r="O38" s="129"/>
      <c r="P38" s="112"/>
    </row>
    <row r="39" spans="1:16" s="3" customFormat="1" ht="12.75">
      <c r="A39" s="65"/>
      <c r="B39" s="65"/>
      <c r="C39" s="65"/>
      <c r="D39" s="65"/>
      <c r="E39" s="25" t="s">
        <v>10</v>
      </c>
      <c r="F39" s="26">
        <f t="shared" si="2"/>
        <v>1.229</v>
      </c>
      <c r="G39" s="26">
        <f>G13+G18+G34</f>
        <v>0.778</v>
      </c>
      <c r="H39" s="26">
        <f t="shared" si="8"/>
        <v>0.151</v>
      </c>
      <c r="I39" s="26">
        <f t="shared" si="8"/>
        <v>0.149</v>
      </c>
      <c r="J39" s="26">
        <f t="shared" si="8"/>
        <v>0.151</v>
      </c>
      <c r="K39" s="27">
        <f t="shared" si="8"/>
        <v>0</v>
      </c>
      <c r="L39" s="27">
        <f t="shared" si="8"/>
        <v>0</v>
      </c>
      <c r="M39" s="27">
        <f t="shared" si="8"/>
        <v>0</v>
      </c>
      <c r="N39" s="27">
        <f>N13+N18+N34</f>
        <v>0</v>
      </c>
      <c r="O39" s="129"/>
      <c r="P39" s="112"/>
    </row>
    <row r="40" spans="1:16" s="3" customFormat="1" ht="14.25" customHeight="1">
      <c r="A40" s="65"/>
      <c r="B40" s="65"/>
      <c r="C40" s="65"/>
      <c r="D40" s="65"/>
      <c r="E40" s="25" t="s">
        <v>14</v>
      </c>
      <c r="F40" s="26">
        <f t="shared" si="2"/>
        <v>0.30000000000000004</v>
      </c>
      <c r="G40" s="27">
        <f aca="true" t="shared" si="9" ref="G40:N40">G19+G35</f>
        <v>0</v>
      </c>
      <c r="H40" s="26">
        <f t="shared" si="9"/>
        <v>0.1</v>
      </c>
      <c r="I40" s="26">
        <f t="shared" si="9"/>
        <v>0.1</v>
      </c>
      <c r="J40" s="26">
        <f t="shared" si="9"/>
        <v>0.1</v>
      </c>
      <c r="K40" s="27">
        <f t="shared" si="9"/>
        <v>0</v>
      </c>
      <c r="L40" s="27">
        <f t="shared" si="9"/>
        <v>0</v>
      </c>
      <c r="M40" s="27">
        <f t="shared" si="9"/>
        <v>0</v>
      </c>
      <c r="N40" s="27">
        <f t="shared" si="9"/>
        <v>0</v>
      </c>
      <c r="O40" s="129"/>
      <c r="P40" s="112"/>
    </row>
    <row r="41" spans="1:16" s="3" customFormat="1" ht="15" customHeight="1">
      <c r="A41" s="47" t="s">
        <v>11</v>
      </c>
      <c r="B41" s="59" t="s">
        <v>227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/>
    </row>
    <row r="42" spans="1:16" s="3" customFormat="1" ht="12.75">
      <c r="A42" s="53" t="s">
        <v>12</v>
      </c>
      <c r="B42" s="97" t="s">
        <v>302</v>
      </c>
      <c r="C42" s="14"/>
      <c r="D42" s="53" t="s">
        <v>38</v>
      </c>
      <c r="E42" s="19" t="s">
        <v>8</v>
      </c>
      <c r="F42" s="48" t="s">
        <v>301</v>
      </c>
      <c r="G42" s="49">
        <f aca="true" t="shared" si="10" ref="G42:N42">SUM(G43:G46)</f>
        <v>0</v>
      </c>
      <c r="H42" s="48" t="s">
        <v>300</v>
      </c>
      <c r="I42" s="48" t="s">
        <v>300</v>
      </c>
      <c r="J42" s="24">
        <f t="shared" si="10"/>
        <v>0</v>
      </c>
      <c r="K42" s="24">
        <f t="shared" si="10"/>
        <v>0</v>
      </c>
      <c r="L42" s="24">
        <f t="shared" si="10"/>
        <v>0</v>
      </c>
      <c r="M42" s="24">
        <f t="shared" si="10"/>
        <v>0</v>
      </c>
      <c r="N42" s="24">
        <f t="shared" si="10"/>
        <v>0</v>
      </c>
      <c r="O42" s="53" t="s">
        <v>228</v>
      </c>
      <c r="P42" s="56" t="s">
        <v>309</v>
      </c>
    </row>
    <row r="43" spans="1:16" s="3" customFormat="1" ht="25.5">
      <c r="A43" s="119"/>
      <c r="B43" s="74"/>
      <c r="C43" s="14"/>
      <c r="D43" s="119"/>
      <c r="E43" s="19" t="s">
        <v>45</v>
      </c>
      <c r="F43" s="24">
        <f>SUM(G43:N43)</f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54"/>
      <c r="P43" s="57"/>
    </row>
    <row r="44" spans="1:16" s="3" customFormat="1" ht="12.75">
      <c r="A44" s="119"/>
      <c r="B44" s="74"/>
      <c r="C44" s="14"/>
      <c r="D44" s="119"/>
      <c r="E44" s="19" t="s">
        <v>9</v>
      </c>
      <c r="F44" s="24">
        <f>SUM(G44:N44)</f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54"/>
      <c r="P44" s="57"/>
    </row>
    <row r="45" spans="1:16" s="3" customFormat="1" ht="12.75">
      <c r="A45" s="119"/>
      <c r="B45" s="74"/>
      <c r="C45" s="14"/>
      <c r="D45" s="119"/>
      <c r="E45" s="19" t="s">
        <v>10</v>
      </c>
      <c r="F45" s="24">
        <f>SUM(G45:N45)</f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54"/>
      <c r="P45" s="57"/>
    </row>
    <row r="46" spans="1:16" s="3" customFormat="1" ht="91.5" customHeight="1">
      <c r="A46" s="99"/>
      <c r="B46" s="75"/>
      <c r="C46" s="14"/>
      <c r="D46" s="99"/>
      <c r="E46" s="19" t="s">
        <v>14</v>
      </c>
      <c r="F46" s="48" t="s">
        <v>301</v>
      </c>
      <c r="G46" s="49">
        <v>0</v>
      </c>
      <c r="H46" s="48" t="s">
        <v>300</v>
      </c>
      <c r="I46" s="48" t="s">
        <v>300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55"/>
      <c r="P46" s="58"/>
    </row>
    <row r="47" spans="1:16" s="3" customFormat="1" ht="15">
      <c r="A47" s="11" t="s">
        <v>15</v>
      </c>
      <c r="B47" s="101" t="s">
        <v>16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</row>
    <row r="48" spans="1:16" s="3" customFormat="1" ht="12.75">
      <c r="A48" s="105" t="s">
        <v>17</v>
      </c>
      <c r="B48" s="118" t="s">
        <v>70</v>
      </c>
      <c r="C48" s="28"/>
      <c r="D48" s="65" t="s">
        <v>38</v>
      </c>
      <c r="E48" s="28" t="s">
        <v>8</v>
      </c>
      <c r="F48" s="30">
        <f aca="true" t="shared" si="11" ref="F48:F79">SUM(G48:N48)</f>
        <v>55</v>
      </c>
      <c r="G48" s="30">
        <f aca="true" t="shared" si="12" ref="G48:M48">SUM(G49:G52)</f>
        <v>31.8</v>
      </c>
      <c r="H48" s="30">
        <f t="shared" si="12"/>
        <v>16.259999999999998</v>
      </c>
      <c r="I48" s="30">
        <f t="shared" si="12"/>
        <v>6.94</v>
      </c>
      <c r="J48" s="31">
        <f t="shared" si="12"/>
        <v>0</v>
      </c>
      <c r="K48" s="31">
        <f t="shared" si="12"/>
        <v>0</v>
      </c>
      <c r="L48" s="31">
        <f t="shared" si="12"/>
        <v>0</v>
      </c>
      <c r="M48" s="31">
        <f t="shared" si="12"/>
        <v>0</v>
      </c>
      <c r="N48" s="31">
        <f>SUM(N49:N52)</f>
        <v>0</v>
      </c>
      <c r="O48" s="65" t="s">
        <v>88</v>
      </c>
      <c r="P48" s="134"/>
    </row>
    <row r="49" spans="1:16" s="3" customFormat="1" ht="25.5">
      <c r="A49" s="105"/>
      <c r="B49" s="118"/>
      <c r="C49" s="28"/>
      <c r="D49" s="65"/>
      <c r="E49" s="28" t="s">
        <v>45</v>
      </c>
      <c r="F49" s="30">
        <f t="shared" si="11"/>
        <v>30.2</v>
      </c>
      <c r="G49" s="30">
        <f aca="true" t="shared" si="13" ref="G49:M51">G54+G59</f>
        <v>20.2</v>
      </c>
      <c r="H49" s="30">
        <f t="shared" si="13"/>
        <v>10</v>
      </c>
      <c r="I49" s="31">
        <f t="shared" si="13"/>
        <v>0</v>
      </c>
      <c r="J49" s="31">
        <f t="shared" si="13"/>
        <v>0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N54+N59</f>
        <v>0</v>
      </c>
      <c r="O49" s="65"/>
      <c r="P49" s="111"/>
    </row>
    <row r="50" spans="1:16" s="3" customFormat="1" ht="12.75">
      <c r="A50" s="105"/>
      <c r="B50" s="118"/>
      <c r="C50" s="28"/>
      <c r="D50" s="65"/>
      <c r="E50" s="28" t="s">
        <v>9</v>
      </c>
      <c r="F50" s="30">
        <f t="shared" si="11"/>
        <v>18.8</v>
      </c>
      <c r="G50" s="30">
        <f t="shared" si="13"/>
        <v>9.3</v>
      </c>
      <c r="H50" s="30">
        <f t="shared" si="13"/>
        <v>4.5</v>
      </c>
      <c r="I50" s="30">
        <f t="shared" si="13"/>
        <v>5</v>
      </c>
      <c r="J50" s="31">
        <f t="shared" si="13"/>
        <v>0</v>
      </c>
      <c r="K50" s="31">
        <f t="shared" si="13"/>
        <v>0</v>
      </c>
      <c r="L50" s="31">
        <f t="shared" si="13"/>
        <v>0</v>
      </c>
      <c r="M50" s="31">
        <f t="shared" si="13"/>
        <v>0</v>
      </c>
      <c r="N50" s="31">
        <f>N55+N60</f>
        <v>0</v>
      </c>
      <c r="O50" s="65"/>
      <c r="P50" s="111"/>
    </row>
    <row r="51" spans="1:16" s="3" customFormat="1" ht="12.75">
      <c r="A51" s="105"/>
      <c r="B51" s="118"/>
      <c r="C51" s="28"/>
      <c r="D51" s="65"/>
      <c r="E51" s="28" t="s">
        <v>10</v>
      </c>
      <c r="F51" s="30">
        <f t="shared" si="11"/>
        <v>0.33</v>
      </c>
      <c r="G51" s="30">
        <f t="shared" si="13"/>
        <v>0.1</v>
      </c>
      <c r="H51" s="30">
        <f t="shared" si="13"/>
        <v>0.11</v>
      </c>
      <c r="I51" s="30">
        <f t="shared" si="13"/>
        <v>0.12</v>
      </c>
      <c r="J51" s="31">
        <f t="shared" si="13"/>
        <v>0</v>
      </c>
      <c r="K51" s="31">
        <f t="shared" si="13"/>
        <v>0</v>
      </c>
      <c r="L51" s="31">
        <f t="shared" si="13"/>
        <v>0</v>
      </c>
      <c r="M51" s="31">
        <f t="shared" si="13"/>
        <v>0</v>
      </c>
      <c r="N51" s="31">
        <f>N56+N61</f>
        <v>0</v>
      </c>
      <c r="O51" s="65"/>
      <c r="P51" s="111"/>
    </row>
    <row r="52" spans="1:16" s="3" customFormat="1" ht="20.25" customHeight="1">
      <c r="A52" s="105"/>
      <c r="B52" s="118"/>
      <c r="C52" s="28"/>
      <c r="D52" s="65"/>
      <c r="E52" s="28" t="s">
        <v>14</v>
      </c>
      <c r="F52" s="30">
        <f t="shared" si="11"/>
        <v>5.67</v>
      </c>
      <c r="G52" s="30">
        <f aca="true" t="shared" si="14" ref="G52:M52">G57+G62</f>
        <v>2.2</v>
      </c>
      <c r="H52" s="30">
        <f t="shared" si="14"/>
        <v>1.65</v>
      </c>
      <c r="I52" s="30">
        <f t="shared" si="14"/>
        <v>1.82</v>
      </c>
      <c r="J52" s="31">
        <f t="shared" si="14"/>
        <v>0</v>
      </c>
      <c r="K52" s="31">
        <f t="shared" si="14"/>
        <v>0</v>
      </c>
      <c r="L52" s="31">
        <f t="shared" si="14"/>
        <v>0</v>
      </c>
      <c r="M52" s="31">
        <f t="shared" si="14"/>
        <v>0</v>
      </c>
      <c r="N52" s="31">
        <f>N57+N62</f>
        <v>0</v>
      </c>
      <c r="O52" s="65"/>
      <c r="P52" s="111"/>
    </row>
    <row r="53" spans="1:16" s="3" customFormat="1" ht="12.75">
      <c r="A53" s="72" t="s">
        <v>229</v>
      </c>
      <c r="B53" s="81" t="s">
        <v>75</v>
      </c>
      <c r="C53" s="76" t="s">
        <v>13</v>
      </c>
      <c r="D53" s="76" t="s">
        <v>38</v>
      </c>
      <c r="E53" s="19" t="s">
        <v>8</v>
      </c>
      <c r="F53" s="16">
        <f t="shared" si="11"/>
        <v>35.9</v>
      </c>
      <c r="G53" s="32">
        <f aca="true" t="shared" si="15" ref="G53:N53">SUM(G54:G57)</f>
        <v>22.7</v>
      </c>
      <c r="H53" s="32">
        <f t="shared" si="15"/>
        <v>6.26</v>
      </c>
      <c r="I53" s="32">
        <f t="shared" si="15"/>
        <v>6.94</v>
      </c>
      <c r="J53" s="33">
        <f t="shared" si="15"/>
        <v>0</v>
      </c>
      <c r="K53" s="33">
        <f t="shared" si="15"/>
        <v>0</v>
      </c>
      <c r="L53" s="33">
        <f t="shared" si="15"/>
        <v>0</v>
      </c>
      <c r="M53" s="33">
        <f t="shared" si="15"/>
        <v>0</v>
      </c>
      <c r="N53" s="33">
        <f t="shared" si="15"/>
        <v>0</v>
      </c>
      <c r="O53" s="76" t="s">
        <v>88</v>
      </c>
      <c r="P53" s="80" t="s">
        <v>182</v>
      </c>
    </row>
    <row r="54" spans="1:16" s="3" customFormat="1" ht="25.5">
      <c r="A54" s="72"/>
      <c r="B54" s="81"/>
      <c r="C54" s="76"/>
      <c r="D54" s="76"/>
      <c r="E54" s="19" t="s">
        <v>45</v>
      </c>
      <c r="F54" s="16">
        <f t="shared" si="11"/>
        <v>13.9</v>
      </c>
      <c r="G54" s="32">
        <v>13.9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76"/>
      <c r="P54" s="80"/>
    </row>
    <row r="55" spans="1:16" s="3" customFormat="1" ht="12.75">
      <c r="A55" s="72"/>
      <c r="B55" s="81"/>
      <c r="C55" s="76"/>
      <c r="D55" s="76"/>
      <c r="E55" s="19" t="s">
        <v>9</v>
      </c>
      <c r="F55" s="16">
        <f t="shared" si="11"/>
        <v>16</v>
      </c>
      <c r="G55" s="32">
        <v>6.5</v>
      </c>
      <c r="H55" s="32">
        <v>4.5</v>
      </c>
      <c r="I55" s="32">
        <v>5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76"/>
      <c r="P55" s="80"/>
    </row>
    <row r="56" spans="1:16" s="3" customFormat="1" ht="12.75">
      <c r="A56" s="72"/>
      <c r="B56" s="81"/>
      <c r="C56" s="76"/>
      <c r="D56" s="76"/>
      <c r="E56" s="19" t="s">
        <v>10</v>
      </c>
      <c r="F56" s="16">
        <f t="shared" si="11"/>
        <v>0.33</v>
      </c>
      <c r="G56" s="32">
        <v>0.1</v>
      </c>
      <c r="H56" s="32">
        <v>0.11</v>
      </c>
      <c r="I56" s="32">
        <v>0.12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76"/>
      <c r="P56" s="80"/>
    </row>
    <row r="57" spans="1:16" s="3" customFormat="1" ht="131.25" customHeight="1">
      <c r="A57" s="72"/>
      <c r="B57" s="81"/>
      <c r="C57" s="76"/>
      <c r="D57" s="76"/>
      <c r="E57" s="19" t="s">
        <v>14</v>
      </c>
      <c r="F57" s="16">
        <f t="shared" si="11"/>
        <v>5.67</v>
      </c>
      <c r="G57" s="32">
        <v>2.2</v>
      </c>
      <c r="H57" s="32">
        <v>1.65</v>
      </c>
      <c r="I57" s="32">
        <v>1.82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76"/>
      <c r="P57" s="80"/>
    </row>
    <row r="58" spans="1:16" s="3" customFormat="1" ht="12.75">
      <c r="A58" s="72" t="s">
        <v>230</v>
      </c>
      <c r="B58" s="81" t="s">
        <v>86</v>
      </c>
      <c r="C58" s="14"/>
      <c r="D58" s="76" t="s">
        <v>38</v>
      </c>
      <c r="E58" s="19" t="s">
        <v>8</v>
      </c>
      <c r="F58" s="16">
        <f t="shared" si="11"/>
        <v>19.1</v>
      </c>
      <c r="G58" s="32">
        <f aca="true" t="shared" si="16" ref="G58:N58">SUM(G59:G62)</f>
        <v>9.1</v>
      </c>
      <c r="H58" s="32">
        <f t="shared" si="16"/>
        <v>10</v>
      </c>
      <c r="I58" s="33">
        <f t="shared" si="16"/>
        <v>0</v>
      </c>
      <c r="J58" s="33">
        <f t="shared" si="16"/>
        <v>0</v>
      </c>
      <c r="K58" s="33">
        <f t="shared" si="16"/>
        <v>0</v>
      </c>
      <c r="L58" s="33">
        <f t="shared" si="16"/>
        <v>0</v>
      </c>
      <c r="M58" s="33">
        <f t="shared" si="16"/>
        <v>0</v>
      </c>
      <c r="N58" s="33">
        <f t="shared" si="16"/>
        <v>0</v>
      </c>
      <c r="O58" s="76" t="s">
        <v>193</v>
      </c>
      <c r="P58" s="80" t="s">
        <v>183</v>
      </c>
    </row>
    <row r="59" spans="1:16" s="3" customFormat="1" ht="25.5">
      <c r="A59" s="72"/>
      <c r="B59" s="81"/>
      <c r="C59" s="14"/>
      <c r="D59" s="76"/>
      <c r="E59" s="19" t="s">
        <v>45</v>
      </c>
      <c r="F59" s="16">
        <f t="shared" si="11"/>
        <v>16.3</v>
      </c>
      <c r="G59" s="32">
        <v>6.3</v>
      </c>
      <c r="H59" s="32">
        <v>10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76"/>
      <c r="P59" s="81"/>
    </row>
    <row r="60" spans="1:16" s="3" customFormat="1" ht="12.75">
      <c r="A60" s="72"/>
      <c r="B60" s="81"/>
      <c r="C60" s="14"/>
      <c r="D60" s="76"/>
      <c r="E60" s="19" t="s">
        <v>9</v>
      </c>
      <c r="F60" s="16">
        <f t="shared" si="11"/>
        <v>2.8</v>
      </c>
      <c r="G60" s="32">
        <v>2.8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76"/>
      <c r="P60" s="81"/>
    </row>
    <row r="61" spans="1:16" s="3" customFormat="1" ht="12.75">
      <c r="A61" s="72"/>
      <c r="B61" s="81"/>
      <c r="C61" s="14"/>
      <c r="D61" s="76"/>
      <c r="E61" s="19" t="s">
        <v>10</v>
      </c>
      <c r="F61" s="20">
        <f t="shared" si="11"/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76"/>
      <c r="P61" s="81"/>
    </row>
    <row r="62" spans="1:16" s="3" customFormat="1" ht="66.75" customHeight="1">
      <c r="A62" s="72"/>
      <c r="B62" s="81"/>
      <c r="C62" s="14"/>
      <c r="D62" s="76"/>
      <c r="E62" s="19" t="s">
        <v>14</v>
      </c>
      <c r="F62" s="20">
        <f t="shared" si="11"/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76"/>
      <c r="P62" s="81"/>
    </row>
    <row r="63" spans="1:16" s="3" customFormat="1" ht="12.75">
      <c r="A63" s="105" t="s">
        <v>231</v>
      </c>
      <c r="B63" s="113" t="s">
        <v>115</v>
      </c>
      <c r="C63" s="34"/>
      <c r="D63" s="65" t="s">
        <v>38</v>
      </c>
      <c r="E63" s="28" t="s">
        <v>8</v>
      </c>
      <c r="F63" s="30">
        <f t="shared" si="11"/>
        <v>266.37</v>
      </c>
      <c r="G63" s="35">
        <f aca="true" t="shared" si="17" ref="G63:N63">SUM(G64:G67)</f>
        <v>0</v>
      </c>
      <c r="H63" s="36">
        <f t="shared" si="17"/>
        <v>53</v>
      </c>
      <c r="I63" s="36">
        <f t="shared" si="17"/>
        <v>213.36999999999998</v>
      </c>
      <c r="J63" s="35">
        <f t="shared" si="17"/>
        <v>0</v>
      </c>
      <c r="K63" s="35">
        <f t="shared" si="17"/>
        <v>0</v>
      </c>
      <c r="L63" s="35">
        <f t="shared" si="17"/>
        <v>0</v>
      </c>
      <c r="M63" s="35">
        <f t="shared" si="17"/>
        <v>0</v>
      </c>
      <c r="N63" s="35">
        <f t="shared" si="17"/>
        <v>0</v>
      </c>
      <c r="O63" s="65" t="s">
        <v>88</v>
      </c>
      <c r="P63" s="113"/>
    </row>
    <row r="64" spans="1:16" s="3" customFormat="1" ht="25.5">
      <c r="A64" s="105"/>
      <c r="B64" s="113"/>
      <c r="C64" s="34"/>
      <c r="D64" s="65"/>
      <c r="E64" s="28" t="s">
        <v>45</v>
      </c>
      <c r="F64" s="30">
        <f t="shared" si="11"/>
        <v>234.23</v>
      </c>
      <c r="G64" s="35">
        <f aca="true" t="shared" si="18" ref="G64:N67">G69+G74+G79</f>
        <v>0</v>
      </c>
      <c r="H64" s="36">
        <f t="shared" si="18"/>
        <v>40</v>
      </c>
      <c r="I64" s="36">
        <f t="shared" si="18"/>
        <v>194.23</v>
      </c>
      <c r="J64" s="35">
        <f t="shared" si="18"/>
        <v>0</v>
      </c>
      <c r="K64" s="35">
        <f t="shared" si="18"/>
        <v>0</v>
      </c>
      <c r="L64" s="35">
        <f t="shared" si="18"/>
        <v>0</v>
      </c>
      <c r="M64" s="35">
        <f t="shared" si="18"/>
        <v>0</v>
      </c>
      <c r="N64" s="35">
        <f t="shared" si="18"/>
        <v>0</v>
      </c>
      <c r="O64" s="65"/>
      <c r="P64" s="113"/>
    </row>
    <row r="65" spans="1:16" s="3" customFormat="1" ht="14.25" customHeight="1">
      <c r="A65" s="105"/>
      <c r="B65" s="113"/>
      <c r="C65" s="34"/>
      <c r="D65" s="65"/>
      <c r="E65" s="28" t="s">
        <v>9</v>
      </c>
      <c r="F65" s="30">
        <f t="shared" si="11"/>
        <v>18.07</v>
      </c>
      <c r="G65" s="35">
        <f t="shared" si="18"/>
        <v>0</v>
      </c>
      <c r="H65" s="36">
        <f t="shared" si="18"/>
        <v>8.5</v>
      </c>
      <c r="I65" s="36">
        <f t="shared" si="18"/>
        <v>9.57</v>
      </c>
      <c r="J65" s="35">
        <f t="shared" si="18"/>
        <v>0</v>
      </c>
      <c r="K65" s="35">
        <f t="shared" si="18"/>
        <v>0</v>
      </c>
      <c r="L65" s="35">
        <f t="shared" si="18"/>
        <v>0</v>
      </c>
      <c r="M65" s="35">
        <f t="shared" si="18"/>
        <v>0</v>
      </c>
      <c r="N65" s="35">
        <f t="shared" si="18"/>
        <v>0</v>
      </c>
      <c r="O65" s="65"/>
      <c r="P65" s="113"/>
    </row>
    <row r="66" spans="1:16" s="3" customFormat="1" ht="15" customHeight="1">
      <c r="A66" s="105"/>
      <c r="B66" s="113"/>
      <c r="C66" s="34"/>
      <c r="D66" s="65"/>
      <c r="E66" s="28" t="s">
        <v>10</v>
      </c>
      <c r="F66" s="30">
        <f t="shared" si="11"/>
        <v>14.07</v>
      </c>
      <c r="G66" s="35">
        <f t="shared" si="18"/>
        <v>0</v>
      </c>
      <c r="H66" s="36">
        <f t="shared" si="18"/>
        <v>4.5</v>
      </c>
      <c r="I66" s="36">
        <f t="shared" si="18"/>
        <v>9.57</v>
      </c>
      <c r="J66" s="35">
        <f t="shared" si="18"/>
        <v>0</v>
      </c>
      <c r="K66" s="35">
        <f t="shared" si="18"/>
        <v>0</v>
      </c>
      <c r="L66" s="35">
        <f t="shared" si="18"/>
        <v>0</v>
      </c>
      <c r="M66" s="35">
        <f t="shared" si="18"/>
        <v>0</v>
      </c>
      <c r="N66" s="35">
        <f t="shared" si="18"/>
        <v>0</v>
      </c>
      <c r="O66" s="65"/>
      <c r="P66" s="113"/>
    </row>
    <row r="67" spans="1:16" s="3" customFormat="1" ht="16.5" customHeight="1">
      <c r="A67" s="105"/>
      <c r="B67" s="113"/>
      <c r="C67" s="34"/>
      <c r="D67" s="65"/>
      <c r="E67" s="28" t="s">
        <v>14</v>
      </c>
      <c r="F67" s="31">
        <f t="shared" si="11"/>
        <v>0</v>
      </c>
      <c r="G67" s="35">
        <f t="shared" si="18"/>
        <v>0</v>
      </c>
      <c r="H67" s="35">
        <f t="shared" si="18"/>
        <v>0</v>
      </c>
      <c r="I67" s="35">
        <f t="shared" si="18"/>
        <v>0</v>
      </c>
      <c r="J67" s="35">
        <f t="shared" si="18"/>
        <v>0</v>
      </c>
      <c r="K67" s="35">
        <f t="shared" si="18"/>
        <v>0</v>
      </c>
      <c r="L67" s="35">
        <f t="shared" si="18"/>
        <v>0</v>
      </c>
      <c r="M67" s="35">
        <f t="shared" si="18"/>
        <v>0</v>
      </c>
      <c r="N67" s="35">
        <f t="shared" si="18"/>
        <v>0</v>
      </c>
      <c r="O67" s="65"/>
      <c r="P67" s="113"/>
    </row>
    <row r="68" spans="1:16" s="3" customFormat="1" ht="12.75">
      <c r="A68" s="104" t="s">
        <v>232</v>
      </c>
      <c r="B68" s="81" t="s">
        <v>125</v>
      </c>
      <c r="C68" s="76" t="s">
        <v>13</v>
      </c>
      <c r="D68" s="76" t="s">
        <v>38</v>
      </c>
      <c r="E68" s="19" t="s">
        <v>8</v>
      </c>
      <c r="F68" s="16">
        <f t="shared" si="11"/>
        <v>40</v>
      </c>
      <c r="G68" s="20">
        <f aca="true" t="shared" si="19" ref="G68:N68">SUM(G69:G72)</f>
        <v>0</v>
      </c>
      <c r="H68" s="16">
        <f t="shared" si="19"/>
        <v>40</v>
      </c>
      <c r="I68" s="20">
        <f t="shared" si="19"/>
        <v>0</v>
      </c>
      <c r="J68" s="20">
        <f t="shared" si="19"/>
        <v>0</v>
      </c>
      <c r="K68" s="20">
        <f t="shared" si="19"/>
        <v>0</v>
      </c>
      <c r="L68" s="20">
        <f t="shared" si="19"/>
        <v>0</v>
      </c>
      <c r="M68" s="20">
        <f t="shared" si="19"/>
        <v>0</v>
      </c>
      <c r="N68" s="20">
        <f t="shared" si="19"/>
        <v>0</v>
      </c>
      <c r="O68" s="76" t="s">
        <v>88</v>
      </c>
      <c r="P68" s="79" t="s">
        <v>116</v>
      </c>
    </row>
    <row r="69" spans="1:16" s="3" customFormat="1" ht="25.5">
      <c r="A69" s="72"/>
      <c r="B69" s="81"/>
      <c r="C69" s="76"/>
      <c r="D69" s="76"/>
      <c r="E69" s="19" t="s">
        <v>45</v>
      </c>
      <c r="F69" s="16">
        <f t="shared" si="11"/>
        <v>28</v>
      </c>
      <c r="G69" s="20">
        <v>0</v>
      </c>
      <c r="H69" s="16">
        <v>28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76"/>
      <c r="P69" s="79"/>
    </row>
    <row r="70" spans="1:16" s="3" customFormat="1" ht="12.75">
      <c r="A70" s="72"/>
      <c r="B70" s="81"/>
      <c r="C70" s="76"/>
      <c r="D70" s="76"/>
      <c r="E70" s="19" t="s">
        <v>9</v>
      </c>
      <c r="F70" s="16">
        <f t="shared" si="11"/>
        <v>8</v>
      </c>
      <c r="G70" s="20">
        <v>0</v>
      </c>
      <c r="H70" s="16">
        <v>8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76"/>
      <c r="P70" s="79"/>
    </row>
    <row r="71" spans="1:16" s="3" customFormat="1" ht="12.75">
      <c r="A71" s="72"/>
      <c r="B71" s="81"/>
      <c r="C71" s="76"/>
      <c r="D71" s="76"/>
      <c r="E71" s="19" t="s">
        <v>10</v>
      </c>
      <c r="F71" s="16">
        <f t="shared" si="11"/>
        <v>4</v>
      </c>
      <c r="G71" s="20">
        <v>0</v>
      </c>
      <c r="H71" s="16">
        <v>4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76"/>
      <c r="P71" s="79"/>
    </row>
    <row r="72" spans="1:16" s="3" customFormat="1" ht="25.5" customHeight="1">
      <c r="A72" s="72"/>
      <c r="B72" s="81"/>
      <c r="C72" s="76"/>
      <c r="D72" s="76"/>
      <c r="E72" s="19" t="s">
        <v>14</v>
      </c>
      <c r="F72" s="20">
        <f t="shared" si="11"/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76"/>
      <c r="P72" s="79"/>
    </row>
    <row r="73" spans="1:16" s="3" customFormat="1" ht="18" customHeight="1">
      <c r="A73" s="104" t="s">
        <v>233</v>
      </c>
      <c r="B73" s="81" t="s">
        <v>126</v>
      </c>
      <c r="C73" s="14"/>
      <c r="D73" s="76" t="s">
        <v>38</v>
      </c>
      <c r="E73" s="19" t="s">
        <v>8</v>
      </c>
      <c r="F73" s="16">
        <f t="shared" si="11"/>
        <v>26.67</v>
      </c>
      <c r="G73" s="20">
        <f aca="true" t="shared" si="20" ref="G73:N73">SUM(G74:G77)</f>
        <v>0</v>
      </c>
      <c r="H73" s="16">
        <f t="shared" si="20"/>
        <v>13</v>
      </c>
      <c r="I73" s="16">
        <f t="shared" si="20"/>
        <v>13.67</v>
      </c>
      <c r="J73" s="20">
        <f t="shared" si="20"/>
        <v>0</v>
      </c>
      <c r="K73" s="20">
        <f t="shared" si="20"/>
        <v>0</v>
      </c>
      <c r="L73" s="20">
        <f t="shared" si="20"/>
        <v>0</v>
      </c>
      <c r="M73" s="20">
        <f t="shared" si="20"/>
        <v>0</v>
      </c>
      <c r="N73" s="20">
        <f t="shared" si="20"/>
        <v>0</v>
      </c>
      <c r="O73" s="76" t="s">
        <v>88</v>
      </c>
      <c r="P73" s="79" t="s">
        <v>117</v>
      </c>
    </row>
    <row r="74" spans="1:16" s="3" customFormat="1" ht="25.5">
      <c r="A74" s="72"/>
      <c r="B74" s="81"/>
      <c r="C74" s="14"/>
      <c r="D74" s="76"/>
      <c r="E74" s="19" t="s">
        <v>45</v>
      </c>
      <c r="F74" s="16">
        <f t="shared" si="11"/>
        <v>24.67</v>
      </c>
      <c r="G74" s="20">
        <v>0</v>
      </c>
      <c r="H74" s="16">
        <v>12</v>
      </c>
      <c r="I74" s="16">
        <v>12.67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76"/>
      <c r="P74" s="93"/>
    </row>
    <row r="75" spans="1:16" s="3" customFormat="1" ht="25.5" customHeight="1">
      <c r="A75" s="72"/>
      <c r="B75" s="81"/>
      <c r="C75" s="14"/>
      <c r="D75" s="76"/>
      <c r="E75" s="19" t="s">
        <v>9</v>
      </c>
      <c r="F75" s="16">
        <f t="shared" si="11"/>
        <v>1</v>
      </c>
      <c r="G75" s="20">
        <v>0</v>
      </c>
      <c r="H75" s="16">
        <v>0.5</v>
      </c>
      <c r="I75" s="16">
        <v>0.5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76"/>
      <c r="P75" s="93"/>
    </row>
    <row r="76" spans="1:16" s="3" customFormat="1" ht="12.75">
      <c r="A76" s="72"/>
      <c r="B76" s="81"/>
      <c r="C76" s="14"/>
      <c r="D76" s="76"/>
      <c r="E76" s="19" t="s">
        <v>10</v>
      </c>
      <c r="F76" s="16">
        <f t="shared" si="11"/>
        <v>1</v>
      </c>
      <c r="G76" s="20">
        <v>0</v>
      </c>
      <c r="H76" s="16">
        <v>0.5</v>
      </c>
      <c r="I76" s="16">
        <v>0.5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76"/>
      <c r="P76" s="93"/>
    </row>
    <row r="77" spans="1:16" s="3" customFormat="1" ht="21.75" customHeight="1">
      <c r="A77" s="72"/>
      <c r="B77" s="81"/>
      <c r="C77" s="14"/>
      <c r="D77" s="76"/>
      <c r="E77" s="19" t="s">
        <v>14</v>
      </c>
      <c r="F77" s="20">
        <f t="shared" si="11"/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76"/>
      <c r="P77" s="93"/>
    </row>
    <row r="78" spans="1:16" s="3" customFormat="1" ht="12.75">
      <c r="A78" s="105" t="s">
        <v>234</v>
      </c>
      <c r="B78" s="113" t="s">
        <v>157</v>
      </c>
      <c r="C78" s="34"/>
      <c r="D78" s="65" t="s">
        <v>38</v>
      </c>
      <c r="E78" s="28" t="s">
        <v>8</v>
      </c>
      <c r="F78" s="30">
        <f t="shared" si="11"/>
        <v>199.7</v>
      </c>
      <c r="G78" s="31">
        <f aca="true" t="shared" si="21" ref="G78:M78">SUM(G79:G82)</f>
        <v>0</v>
      </c>
      <c r="H78" s="31">
        <f t="shared" si="21"/>
        <v>0</v>
      </c>
      <c r="I78" s="30">
        <f t="shared" si="21"/>
        <v>199.7</v>
      </c>
      <c r="J78" s="31">
        <f t="shared" si="21"/>
        <v>0</v>
      </c>
      <c r="K78" s="31">
        <f t="shared" si="21"/>
        <v>0</v>
      </c>
      <c r="L78" s="31">
        <f t="shared" si="21"/>
        <v>0</v>
      </c>
      <c r="M78" s="31">
        <f t="shared" si="21"/>
        <v>0</v>
      </c>
      <c r="N78" s="31">
        <f>SUM(N79:N82)</f>
        <v>0</v>
      </c>
      <c r="O78" s="65" t="s">
        <v>88</v>
      </c>
      <c r="P78" s="125"/>
    </row>
    <row r="79" spans="1:16" s="3" customFormat="1" ht="25.5">
      <c r="A79" s="105"/>
      <c r="B79" s="113"/>
      <c r="C79" s="34"/>
      <c r="D79" s="65"/>
      <c r="E79" s="28" t="s">
        <v>45</v>
      </c>
      <c r="F79" s="30">
        <f t="shared" si="11"/>
        <v>181.56</v>
      </c>
      <c r="G79" s="31">
        <f aca="true" t="shared" si="22" ref="G79:N82">G84+G89+G94+G99+G104+G109</f>
        <v>0</v>
      </c>
      <c r="H79" s="31">
        <f t="shared" si="22"/>
        <v>0</v>
      </c>
      <c r="I79" s="30">
        <f t="shared" si="22"/>
        <v>181.56</v>
      </c>
      <c r="J79" s="31">
        <f t="shared" si="22"/>
        <v>0</v>
      </c>
      <c r="K79" s="31">
        <f t="shared" si="22"/>
        <v>0</v>
      </c>
      <c r="L79" s="31">
        <f t="shared" si="22"/>
        <v>0</v>
      </c>
      <c r="M79" s="31">
        <f t="shared" si="22"/>
        <v>0</v>
      </c>
      <c r="N79" s="31">
        <f t="shared" si="22"/>
        <v>0</v>
      </c>
      <c r="O79" s="65"/>
      <c r="P79" s="118"/>
    </row>
    <row r="80" spans="1:16" s="3" customFormat="1" ht="12.75">
      <c r="A80" s="105"/>
      <c r="B80" s="113"/>
      <c r="C80" s="34"/>
      <c r="D80" s="65"/>
      <c r="E80" s="28" t="s">
        <v>9</v>
      </c>
      <c r="F80" s="30">
        <f aca="true" t="shared" si="23" ref="F80:F111">SUM(G80:N80)</f>
        <v>9.07</v>
      </c>
      <c r="G80" s="31">
        <f t="shared" si="22"/>
        <v>0</v>
      </c>
      <c r="H80" s="31">
        <f t="shared" si="22"/>
        <v>0</v>
      </c>
      <c r="I80" s="30">
        <f t="shared" si="22"/>
        <v>9.07</v>
      </c>
      <c r="J80" s="31">
        <f t="shared" si="22"/>
        <v>0</v>
      </c>
      <c r="K80" s="31">
        <f t="shared" si="22"/>
        <v>0</v>
      </c>
      <c r="L80" s="31">
        <f t="shared" si="22"/>
        <v>0</v>
      </c>
      <c r="M80" s="31">
        <f t="shared" si="22"/>
        <v>0</v>
      </c>
      <c r="N80" s="31">
        <f t="shared" si="22"/>
        <v>0</v>
      </c>
      <c r="O80" s="65"/>
      <c r="P80" s="118"/>
    </row>
    <row r="81" spans="1:16" s="3" customFormat="1" ht="12.75">
      <c r="A81" s="105"/>
      <c r="B81" s="113"/>
      <c r="C81" s="34"/>
      <c r="D81" s="65"/>
      <c r="E81" s="28" t="s">
        <v>10</v>
      </c>
      <c r="F81" s="30">
        <f t="shared" si="23"/>
        <v>9.07</v>
      </c>
      <c r="G81" s="31">
        <f t="shared" si="22"/>
        <v>0</v>
      </c>
      <c r="H81" s="31">
        <f t="shared" si="22"/>
        <v>0</v>
      </c>
      <c r="I81" s="30">
        <f t="shared" si="22"/>
        <v>9.07</v>
      </c>
      <c r="J81" s="31">
        <f t="shared" si="22"/>
        <v>0</v>
      </c>
      <c r="K81" s="31">
        <f t="shared" si="22"/>
        <v>0</v>
      </c>
      <c r="L81" s="31">
        <f t="shared" si="22"/>
        <v>0</v>
      </c>
      <c r="M81" s="31">
        <f t="shared" si="22"/>
        <v>0</v>
      </c>
      <c r="N81" s="31">
        <f t="shared" si="22"/>
        <v>0</v>
      </c>
      <c r="O81" s="65"/>
      <c r="P81" s="118"/>
    </row>
    <row r="82" spans="1:16" s="3" customFormat="1" ht="12.75">
      <c r="A82" s="105"/>
      <c r="B82" s="113"/>
      <c r="C82" s="34"/>
      <c r="D82" s="65"/>
      <c r="E82" s="28" t="s">
        <v>14</v>
      </c>
      <c r="F82" s="31">
        <f t="shared" si="23"/>
        <v>0</v>
      </c>
      <c r="G82" s="31">
        <f t="shared" si="22"/>
        <v>0</v>
      </c>
      <c r="H82" s="31">
        <f t="shared" si="22"/>
        <v>0</v>
      </c>
      <c r="I82" s="31">
        <f t="shared" si="22"/>
        <v>0</v>
      </c>
      <c r="J82" s="31">
        <f t="shared" si="22"/>
        <v>0</v>
      </c>
      <c r="K82" s="31">
        <f t="shared" si="22"/>
        <v>0</v>
      </c>
      <c r="L82" s="31">
        <f t="shared" si="22"/>
        <v>0</v>
      </c>
      <c r="M82" s="31">
        <f t="shared" si="22"/>
        <v>0</v>
      </c>
      <c r="N82" s="31">
        <f t="shared" si="22"/>
        <v>0</v>
      </c>
      <c r="O82" s="65"/>
      <c r="P82" s="118"/>
    </row>
    <row r="83" spans="1:16" s="3" customFormat="1" ht="12.75">
      <c r="A83" s="72" t="s">
        <v>235</v>
      </c>
      <c r="B83" s="93" t="s">
        <v>158</v>
      </c>
      <c r="C83" s="19"/>
      <c r="D83" s="76" t="s">
        <v>38</v>
      </c>
      <c r="E83" s="37" t="s">
        <v>8</v>
      </c>
      <c r="F83" s="38">
        <f t="shared" si="23"/>
        <v>47.44</v>
      </c>
      <c r="G83" s="39">
        <f>SUM(G84:G87)</f>
        <v>0</v>
      </c>
      <c r="H83" s="39">
        <v>0</v>
      </c>
      <c r="I83" s="38">
        <f aca="true" t="shared" si="24" ref="I83:N83">SUM(I84:I87)</f>
        <v>47.44</v>
      </c>
      <c r="J83" s="39">
        <f t="shared" si="24"/>
        <v>0</v>
      </c>
      <c r="K83" s="39">
        <f t="shared" si="24"/>
        <v>0</v>
      </c>
      <c r="L83" s="39">
        <f t="shared" si="24"/>
        <v>0</v>
      </c>
      <c r="M83" s="39">
        <f t="shared" si="24"/>
        <v>0</v>
      </c>
      <c r="N83" s="39">
        <f t="shared" si="24"/>
        <v>0</v>
      </c>
      <c r="O83" s="76" t="s">
        <v>88</v>
      </c>
      <c r="P83" s="131" t="s">
        <v>164</v>
      </c>
    </row>
    <row r="84" spans="1:16" s="3" customFormat="1" ht="25.5">
      <c r="A84" s="72"/>
      <c r="B84" s="93"/>
      <c r="C84" s="19"/>
      <c r="D84" s="76"/>
      <c r="E84" s="37" t="s">
        <v>45</v>
      </c>
      <c r="F84" s="38">
        <f t="shared" si="23"/>
        <v>43.12</v>
      </c>
      <c r="G84" s="39">
        <v>0</v>
      </c>
      <c r="H84" s="39">
        <v>0</v>
      </c>
      <c r="I84" s="38">
        <v>43.12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76"/>
      <c r="P84" s="132"/>
    </row>
    <row r="85" spans="1:16" s="3" customFormat="1" ht="12.75">
      <c r="A85" s="72"/>
      <c r="B85" s="93"/>
      <c r="C85" s="19"/>
      <c r="D85" s="76"/>
      <c r="E85" s="37" t="s">
        <v>9</v>
      </c>
      <c r="F85" s="38">
        <f t="shared" si="23"/>
        <v>2.16</v>
      </c>
      <c r="G85" s="39">
        <v>0</v>
      </c>
      <c r="H85" s="39">
        <v>0</v>
      </c>
      <c r="I85" s="38">
        <v>2.16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76"/>
      <c r="P85" s="132"/>
    </row>
    <row r="86" spans="1:16" s="3" customFormat="1" ht="12.75">
      <c r="A86" s="72"/>
      <c r="B86" s="93"/>
      <c r="C86" s="19"/>
      <c r="D86" s="76"/>
      <c r="E86" s="37" t="s">
        <v>10</v>
      </c>
      <c r="F86" s="38">
        <f t="shared" si="23"/>
        <v>2.16</v>
      </c>
      <c r="G86" s="39">
        <v>0</v>
      </c>
      <c r="H86" s="39">
        <v>0</v>
      </c>
      <c r="I86" s="38">
        <v>2.16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76"/>
      <c r="P86" s="132"/>
    </row>
    <row r="87" spans="1:16" s="3" customFormat="1" ht="27.75" customHeight="1">
      <c r="A87" s="72"/>
      <c r="B87" s="93"/>
      <c r="C87" s="19"/>
      <c r="D87" s="76"/>
      <c r="E87" s="37" t="s">
        <v>14</v>
      </c>
      <c r="F87" s="39">
        <f t="shared" si="23"/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76"/>
      <c r="P87" s="132"/>
    </row>
    <row r="88" spans="1:16" s="3" customFormat="1" ht="12.75">
      <c r="A88" s="72" t="s">
        <v>236</v>
      </c>
      <c r="B88" s="81" t="s">
        <v>159</v>
      </c>
      <c r="C88" s="76" t="s">
        <v>13</v>
      </c>
      <c r="D88" s="76" t="s">
        <v>38</v>
      </c>
      <c r="E88" s="37" t="s">
        <v>8</v>
      </c>
      <c r="F88" s="38">
        <f t="shared" si="23"/>
        <v>34.58</v>
      </c>
      <c r="G88" s="39">
        <f>SUM(G89:G92)</f>
        <v>0</v>
      </c>
      <c r="H88" s="39">
        <v>0</v>
      </c>
      <c r="I88" s="38">
        <f aca="true" t="shared" si="25" ref="I88:N88">SUM(I89:I92)</f>
        <v>34.58</v>
      </c>
      <c r="J88" s="39">
        <f t="shared" si="25"/>
        <v>0</v>
      </c>
      <c r="K88" s="39">
        <f t="shared" si="25"/>
        <v>0</v>
      </c>
      <c r="L88" s="39">
        <f t="shared" si="25"/>
        <v>0</v>
      </c>
      <c r="M88" s="39">
        <f t="shared" si="25"/>
        <v>0</v>
      </c>
      <c r="N88" s="39">
        <f t="shared" si="25"/>
        <v>0</v>
      </c>
      <c r="O88" s="135" t="s">
        <v>88</v>
      </c>
      <c r="P88" s="136" t="s">
        <v>165</v>
      </c>
    </row>
    <row r="89" spans="1:16" s="3" customFormat="1" ht="25.5">
      <c r="A89" s="72"/>
      <c r="B89" s="81"/>
      <c r="C89" s="76"/>
      <c r="D89" s="76"/>
      <c r="E89" s="37" t="s">
        <v>45</v>
      </c>
      <c r="F89" s="38">
        <f t="shared" si="23"/>
        <v>31.44</v>
      </c>
      <c r="G89" s="39">
        <v>0</v>
      </c>
      <c r="H89" s="39">
        <v>0</v>
      </c>
      <c r="I89" s="38">
        <v>31.44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135"/>
      <c r="P89" s="137"/>
    </row>
    <row r="90" spans="1:16" s="3" customFormat="1" ht="12.75">
      <c r="A90" s="72"/>
      <c r="B90" s="81"/>
      <c r="C90" s="76"/>
      <c r="D90" s="76"/>
      <c r="E90" s="37" t="s">
        <v>9</v>
      </c>
      <c r="F90" s="38">
        <f t="shared" si="23"/>
        <v>1.57</v>
      </c>
      <c r="G90" s="39">
        <v>0</v>
      </c>
      <c r="H90" s="39">
        <v>0</v>
      </c>
      <c r="I90" s="38">
        <v>1.57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135"/>
      <c r="P90" s="137"/>
    </row>
    <row r="91" spans="1:16" s="3" customFormat="1" ht="12.75">
      <c r="A91" s="72"/>
      <c r="B91" s="81"/>
      <c r="C91" s="76"/>
      <c r="D91" s="76"/>
      <c r="E91" s="37" t="s">
        <v>10</v>
      </c>
      <c r="F91" s="38">
        <f t="shared" si="23"/>
        <v>1.57</v>
      </c>
      <c r="G91" s="39">
        <v>0</v>
      </c>
      <c r="H91" s="39">
        <v>0</v>
      </c>
      <c r="I91" s="38">
        <v>1.57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135"/>
      <c r="P91" s="137"/>
    </row>
    <row r="92" spans="1:16" s="3" customFormat="1" ht="28.5" customHeight="1">
      <c r="A92" s="72"/>
      <c r="B92" s="81"/>
      <c r="C92" s="76"/>
      <c r="D92" s="76"/>
      <c r="E92" s="37" t="s">
        <v>14</v>
      </c>
      <c r="F92" s="39">
        <f t="shared" si="23"/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135"/>
      <c r="P92" s="138"/>
    </row>
    <row r="93" spans="1:16" s="3" customFormat="1" ht="12.75">
      <c r="A93" s="72" t="s">
        <v>237</v>
      </c>
      <c r="B93" s="81" t="s">
        <v>160</v>
      </c>
      <c r="C93" s="14"/>
      <c r="D93" s="76" t="s">
        <v>38</v>
      </c>
      <c r="E93" s="37" t="s">
        <v>8</v>
      </c>
      <c r="F93" s="38">
        <f t="shared" si="23"/>
        <v>38.56</v>
      </c>
      <c r="G93" s="39">
        <f aca="true" t="shared" si="26" ref="G93:N93">SUM(G94:G97)</f>
        <v>0</v>
      </c>
      <c r="H93" s="39">
        <f t="shared" si="26"/>
        <v>0</v>
      </c>
      <c r="I93" s="38">
        <f t="shared" si="26"/>
        <v>38.56</v>
      </c>
      <c r="J93" s="39">
        <f t="shared" si="26"/>
        <v>0</v>
      </c>
      <c r="K93" s="39">
        <f t="shared" si="26"/>
        <v>0</v>
      </c>
      <c r="L93" s="39">
        <f t="shared" si="26"/>
        <v>0</v>
      </c>
      <c r="M93" s="39">
        <f t="shared" si="26"/>
        <v>0</v>
      </c>
      <c r="N93" s="39">
        <f t="shared" si="26"/>
        <v>0</v>
      </c>
      <c r="O93" s="135" t="s">
        <v>88</v>
      </c>
      <c r="P93" s="136" t="s">
        <v>166</v>
      </c>
    </row>
    <row r="94" spans="1:16" s="3" customFormat="1" ht="25.5">
      <c r="A94" s="72"/>
      <c r="B94" s="81"/>
      <c r="C94" s="14"/>
      <c r="D94" s="76"/>
      <c r="E94" s="37" t="s">
        <v>45</v>
      </c>
      <c r="F94" s="38">
        <f t="shared" si="23"/>
        <v>35.06</v>
      </c>
      <c r="G94" s="39">
        <v>0</v>
      </c>
      <c r="H94" s="39">
        <v>0</v>
      </c>
      <c r="I94" s="38">
        <v>35.06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135"/>
      <c r="P94" s="137"/>
    </row>
    <row r="95" spans="1:16" s="3" customFormat="1" ht="12.75">
      <c r="A95" s="72"/>
      <c r="B95" s="81"/>
      <c r="C95" s="14"/>
      <c r="D95" s="76"/>
      <c r="E95" s="37" t="s">
        <v>9</v>
      </c>
      <c r="F95" s="38">
        <f t="shared" si="23"/>
        <v>1.75</v>
      </c>
      <c r="G95" s="39">
        <v>0</v>
      </c>
      <c r="H95" s="39">
        <v>0</v>
      </c>
      <c r="I95" s="38">
        <v>1.75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135"/>
      <c r="P95" s="137"/>
    </row>
    <row r="96" spans="1:16" s="3" customFormat="1" ht="12.75">
      <c r="A96" s="72"/>
      <c r="B96" s="81"/>
      <c r="C96" s="14"/>
      <c r="D96" s="76"/>
      <c r="E96" s="37" t="s">
        <v>10</v>
      </c>
      <c r="F96" s="38">
        <f t="shared" si="23"/>
        <v>1.75</v>
      </c>
      <c r="G96" s="39">
        <v>0</v>
      </c>
      <c r="H96" s="39">
        <v>0</v>
      </c>
      <c r="I96" s="38">
        <v>1.75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135"/>
      <c r="P96" s="137"/>
    </row>
    <row r="97" spans="1:16" s="3" customFormat="1" ht="27.75" customHeight="1">
      <c r="A97" s="72"/>
      <c r="B97" s="81"/>
      <c r="C97" s="14"/>
      <c r="D97" s="76"/>
      <c r="E97" s="37" t="s">
        <v>14</v>
      </c>
      <c r="F97" s="39">
        <f t="shared" si="23"/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135"/>
      <c r="P97" s="138"/>
    </row>
    <row r="98" spans="1:16" s="3" customFormat="1" ht="12.75">
      <c r="A98" s="72" t="s">
        <v>238</v>
      </c>
      <c r="B98" s="81" t="s">
        <v>161</v>
      </c>
      <c r="C98" s="14"/>
      <c r="D98" s="76" t="s">
        <v>38</v>
      </c>
      <c r="E98" s="37" t="s">
        <v>8</v>
      </c>
      <c r="F98" s="38">
        <f t="shared" si="23"/>
        <v>55.22</v>
      </c>
      <c r="G98" s="39">
        <f>SUM(G99:G102)</f>
        <v>0</v>
      </c>
      <c r="H98" s="39">
        <v>0</v>
      </c>
      <c r="I98" s="38">
        <f aca="true" t="shared" si="27" ref="I98:N98">SUM(I99:I102)</f>
        <v>55.22</v>
      </c>
      <c r="J98" s="39">
        <f t="shared" si="27"/>
        <v>0</v>
      </c>
      <c r="K98" s="39">
        <f t="shared" si="27"/>
        <v>0</v>
      </c>
      <c r="L98" s="39">
        <f t="shared" si="27"/>
        <v>0</v>
      </c>
      <c r="M98" s="39">
        <f t="shared" si="27"/>
        <v>0</v>
      </c>
      <c r="N98" s="39">
        <f t="shared" si="27"/>
        <v>0</v>
      </c>
      <c r="O98" s="135" t="s">
        <v>88</v>
      </c>
      <c r="P98" s="136" t="s">
        <v>167</v>
      </c>
    </row>
    <row r="99" spans="1:16" s="3" customFormat="1" ht="25.5">
      <c r="A99" s="72"/>
      <c r="B99" s="81"/>
      <c r="C99" s="14"/>
      <c r="D99" s="76"/>
      <c r="E99" s="37" t="s">
        <v>45</v>
      </c>
      <c r="F99" s="38">
        <f t="shared" si="23"/>
        <v>50.2</v>
      </c>
      <c r="G99" s="39">
        <v>0</v>
      </c>
      <c r="H99" s="39">
        <v>0</v>
      </c>
      <c r="I99" s="38">
        <v>50.2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135"/>
      <c r="P99" s="137"/>
    </row>
    <row r="100" spans="1:16" s="3" customFormat="1" ht="12.75">
      <c r="A100" s="72"/>
      <c r="B100" s="81"/>
      <c r="C100" s="14"/>
      <c r="D100" s="76"/>
      <c r="E100" s="37" t="s">
        <v>9</v>
      </c>
      <c r="F100" s="38">
        <f t="shared" si="23"/>
        <v>2.51</v>
      </c>
      <c r="G100" s="39">
        <v>0</v>
      </c>
      <c r="H100" s="39">
        <v>0</v>
      </c>
      <c r="I100" s="38">
        <v>2.51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135"/>
      <c r="P100" s="137"/>
    </row>
    <row r="101" spans="1:16" s="3" customFormat="1" ht="12.75">
      <c r="A101" s="72"/>
      <c r="B101" s="81"/>
      <c r="C101" s="14"/>
      <c r="D101" s="76"/>
      <c r="E101" s="37" t="s">
        <v>10</v>
      </c>
      <c r="F101" s="38">
        <f t="shared" si="23"/>
        <v>2.51</v>
      </c>
      <c r="G101" s="39">
        <v>0</v>
      </c>
      <c r="H101" s="39">
        <v>0</v>
      </c>
      <c r="I101" s="38">
        <v>2.51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135"/>
      <c r="P101" s="137"/>
    </row>
    <row r="102" spans="1:16" s="3" customFormat="1" ht="27.75" customHeight="1">
      <c r="A102" s="72"/>
      <c r="B102" s="81"/>
      <c r="C102" s="14"/>
      <c r="D102" s="76"/>
      <c r="E102" s="37" t="s">
        <v>14</v>
      </c>
      <c r="F102" s="39">
        <f t="shared" si="23"/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135"/>
      <c r="P102" s="138"/>
    </row>
    <row r="103" spans="1:16" s="3" customFormat="1" ht="12.75">
      <c r="A103" s="72" t="s">
        <v>239</v>
      </c>
      <c r="B103" s="81" t="s">
        <v>162</v>
      </c>
      <c r="C103" s="76" t="s">
        <v>13</v>
      </c>
      <c r="D103" s="76" t="s">
        <v>38</v>
      </c>
      <c r="E103" s="37" t="s">
        <v>8</v>
      </c>
      <c r="F103" s="38">
        <f t="shared" si="23"/>
        <v>11.95</v>
      </c>
      <c r="G103" s="39">
        <f aca="true" t="shared" si="28" ref="G103:N103">SUM(G104:G107)</f>
        <v>0</v>
      </c>
      <c r="H103" s="39">
        <f t="shared" si="28"/>
        <v>0</v>
      </c>
      <c r="I103" s="38">
        <f t="shared" si="28"/>
        <v>11.95</v>
      </c>
      <c r="J103" s="39">
        <f t="shared" si="28"/>
        <v>0</v>
      </c>
      <c r="K103" s="39">
        <f t="shared" si="28"/>
        <v>0</v>
      </c>
      <c r="L103" s="39">
        <f t="shared" si="28"/>
        <v>0</v>
      </c>
      <c r="M103" s="39">
        <f t="shared" si="28"/>
        <v>0</v>
      </c>
      <c r="N103" s="39">
        <f t="shared" si="28"/>
        <v>0</v>
      </c>
      <c r="O103" s="135" t="s">
        <v>88</v>
      </c>
      <c r="P103" s="136" t="s">
        <v>168</v>
      </c>
    </row>
    <row r="104" spans="1:16" s="3" customFormat="1" ht="25.5">
      <c r="A104" s="72"/>
      <c r="B104" s="81"/>
      <c r="C104" s="76"/>
      <c r="D104" s="76"/>
      <c r="E104" s="37" t="s">
        <v>45</v>
      </c>
      <c r="F104" s="38">
        <f t="shared" si="23"/>
        <v>10.87</v>
      </c>
      <c r="G104" s="39">
        <v>0</v>
      </c>
      <c r="H104" s="39">
        <v>0</v>
      </c>
      <c r="I104" s="38">
        <v>10.87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135"/>
      <c r="P104" s="137"/>
    </row>
    <row r="105" spans="1:16" s="3" customFormat="1" ht="12.75">
      <c r="A105" s="72"/>
      <c r="B105" s="81"/>
      <c r="C105" s="76"/>
      <c r="D105" s="76"/>
      <c r="E105" s="37" t="s">
        <v>9</v>
      </c>
      <c r="F105" s="38">
        <f t="shared" si="23"/>
        <v>0.54</v>
      </c>
      <c r="G105" s="39">
        <v>0</v>
      </c>
      <c r="H105" s="39">
        <v>0</v>
      </c>
      <c r="I105" s="38">
        <v>0.54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135"/>
      <c r="P105" s="137"/>
    </row>
    <row r="106" spans="1:16" s="3" customFormat="1" ht="12.75">
      <c r="A106" s="72"/>
      <c r="B106" s="81"/>
      <c r="C106" s="76"/>
      <c r="D106" s="76"/>
      <c r="E106" s="37" t="s">
        <v>10</v>
      </c>
      <c r="F106" s="38">
        <f t="shared" si="23"/>
        <v>0.54</v>
      </c>
      <c r="G106" s="39">
        <v>0</v>
      </c>
      <c r="H106" s="39">
        <v>0</v>
      </c>
      <c r="I106" s="38">
        <v>0.54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135"/>
      <c r="P106" s="137"/>
    </row>
    <row r="107" spans="1:16" s="3" customFormat="1" ht="27.75" customHeight="1">
      <c r="A107" s="72"/>
      <c r="B107" s="81"/>
      <c r="C107" s="76"/>
      <c r="D107" s="76"/>
      <c r="E107" s="37" t="s">
        <v>14</v>
      </c>
      <c r="F107" s="39">
        <f t="shared" si="23"/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135"/>
      <c r="P107" s="138"/>
    </row>
    <row r="108" spans="1:16" s="3" customFormat="1" ht="12.75">
      <c r="A108" s="72" t="s">
        <v>240</v>
      </c>
      <c r="B108" s="81" t="s">
        <v>163</v>
      </c>
      <c r="C108" s="14"/>
      <c r="D108" s="76" t="s">
        <v>38</v>
      </c>
      <c r="E108" s="37" t="s">
        <v>8</v>
      </c>
      <c r="F108" s="38">
        <f t="shared" si="23"/>
        <v>11.95</v>
      </c>
      <c r="G108" s="39">
        <f aca="true" t="shared" si="29" ref="G108:N108">SUM(G109:G112)</f>
        <v>0</v>
      </c>
      <c r="H108" s="39">
        <f t="shared" si="29"/>
        <v>0</v>
      </c>
      <c r="I108" s="38">
        <f t="shared" si="29"/>
        <v>11.95</v>
      </c>
      <c r="J108" s="39">
        <f t="shared" si="29"/>
        <v>0</v>
      </c>
      <c r="K108" s="39">
        <f t="shared" si="29"/>
        <v>0</v>
      </c>
      <c r="L108" s="39">
        <f t="shared" si="29"/>
        <v>0</v>
      </c>
      <c r="M108" s="39">
        <f t="shared" si="29"/>
        <v>0</v>
      </c>
      <c r="N108" s="39">
        <f t="shared" si="29"/>
        <v>0</v>
      </c>
      <c r="O108" s="135" t="s">
        <v>88</v>
      </c>
      <c r="P108" s="136" t="s">
        <v>169</v>
      </c>
    </row>
    <row r="109" spans="1:16" s="3" customFormat="1" ht="25.5">
      <c r="A109" s="72"/>
      <c r="B109" s="81"/>
      <c r="C109" s="14"/>
      <c r="D109" s="76"/>
      <c r="E109" s="37" t="s">
        <v>45</v>
      </c>
      <c r="F109" s="38">
        <f t="shared" si="23"/>
        <v>10.87</v>
      </c>
      <c r="G109" s="39">
        <v>0</v>
      </c>
      <c r="H109" s="39">
        <v>0</v>
      </c>
      <c r="I109" s="38">
        <v>10.87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135"/>
      <c r="P109" s="137"/>
    </row>
    <row r="110" spans="1:16" s="3" customFormat="1" ht="12.75">
      <c r="A110" s="72"/>
      <c r="B110" s="81"/>
      <c r="C110" s="14"/>
      <c r="D110" s="76"/>
      <c r="E110" s="37" t="s">
        <v>9</v>
      </c>
      <c r="F110" s="38">
        <f t="shared" si="23"/>
        <v>0.54</v>
      </c>
      <c r="G110" s="39">
        <v>0</v>
      </c>
      <c r="H110" s="39">
        <v>0</v>
      </c>
      <c r="I110" s="38">
        <v>0.54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135"/>
      <c r="P110" s="137"/>
    </row>
    <row r="111" spans="1:16" s="3" customFormat="1" ht="12.75">
      <c r="A111" s="72"/>
      <c r="B111" s="81"/>
      <c r="C111" s="14"/>
      <c r="D111" s="76"/>
      <c r="E111" s="37" t="s">
        <v>10</v>
      </c>
      <c r="F111" s="38">
        <f t="shared" si="23"/>
        <v>0.54</v>
      </c>
      <c r="G111" s="39">
        <v>0</v>
      </c>
      <c r="H111" s="39">
        <v>0</v>
      </c>
      <c r="I111" s="38">
        <v>0.54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135"/>
      <c r="P111" s="137"/>
    </row>
    <row r="112" spans="1:16" s="3" customFormat="1" ht="27.75" customHeight="1">
      <c r="A112" s="72"/>
      <c r="B112" s="81"/>
      <c r="C112" s="14"/>
      <c r="D112" s="76"/>
      <c r="E112" s="37" t="s">
        <v>14</v>
      </c>
      <c r="F112" s="39">
        <f>SUM(G112:N112)</f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135"/>
      <c r="P112" s="138"/>
    </row>
    <row r="113" spans="1:16" s="3" customFormat="1" ht="16.5" customHeight="1">
      <c r="A113" s="105" t="s">
        <v>241</v>
      </c>
      <c r="B113" s="113" t="s">
        <v>71</v>
      </c>
      <c r="C113" s="65"/>
      <c r="D113" s="65" t="s">
        <v>38</v>
      </c>
      <c r="E113" s="28" t="s">
        <v>8</v>
      </c>
      <c r="F113" s="30">
        <f>SUM(G113:N113)</f>
        <v>289.24</v>
      </c>
      <c r="G113" s="36">
        <f aca="true" t="shared" si="30" ref="G113:N113">SUM(G114:G117)</f>
        <v>10.32</v>
      </c>
      <c r="H113" s="36">
        <f t="shared" si="30"/>
        <v>90.52999999999999</v>
      </c>
      <c r="I113" s="36">
        <f t="shared" si="30"/>
        <v>188.39</v>
      </c>
      <c r="J113" s="35">
        <f t="shared" si="30"/>
        <v>0</v>
      </c>
      <c r="K113" s="35">
        <f t="shared" si="30"/>
        <v>0</v>
      </c>
      <c r="L113" s="35">
        <f t="shared" si="30"/>
        <v>0</v>
      </c>
      <c r="M113" s="35">
        <f t="shared" si="30"/>
        <v>0</v>
      </c>
      <c r="N113" s="35">
        <f t="shared" si="30"/>
        <v>0</v>
      </c>
      <c r="O113" s="65" t="s">
        <v>88</v>
      </c>
      <c r="P113" s="125"/>
    </row>
    <row r="114" spans="1:16" s="3" customFormat="1" ht="27" customHeight="1">
      <c r="A114" s="105"/>
      <c r="B114" s="113"/>
      <c r="C114" s="65"/>
      <c r="D114" s="65"/>
      <c r="E114" s="28" t="s">
        <v>45</v>
      </c>
      <c r="F114" s="30">
        <f>SUM(G114:N114)</f>
        <v>198.47999999999996</v>
      </c>
      <c r="G114" s="31">
        <f>G119+G159+G174+G204+G229+G254</f>
        <v>0</v>
      </c>
      <c r="H114" s="30">
        <f aca="true" t="shared" si="31" ref="H114:I116">H119+H159+H174+H204+H229+H254</f>
        <v>67.89999999999999</v>
      </c>
      <c r="I114" s="30">
        <f t="shared" si="31"/>
        <v>130.57999999999998</v>
      </c>
      <c r="J114" s="31">
        <f aca="true" t="shared" si="32" ref="J114:N116">J119+J159+J174+J204+J229+J254</f>
        <v>0</v>
      </c>
      <c r="K114" s="31">
        <f t="shared" si="32"/>
        <v>0</v>
      </c>
      <c r="L114" s="31">
        <f t="shared" si="32"/>
        <v>0</v>
      </c>
      <c r="M114" s="31">
        <f t="shared" si="32"/>
        <v>0</v>
      </c>
      <c r="N114" s="31">
        <f t="shared" si="32"/>
        <v>0</v>
      </c>
      <c r="O114" s="65"/>
      <c r="P114" s="125"/>
    </row>
    <row r="115" spans="1:16" s="3" customFormat="1" ht="12.75">
      <c r="A115" s="105"/>
      <c r="B115" s="113"/>
      <c r="C115" s="65"/>
      <c r="D115" s="65"/>
      <c r="E115" s="28" t="s">
        <v>9</v>
      </c>
      <c r="F115" s="30">
        <f>SUM(G115:N115)</f>
        <v>50.47</v>
      </c>
      <c r="G115" s="30">
        <f>G120+G160+G175+G205+G230+G255</f>
        <v>5</v>
      </c>
      <c r="H115" s="30">
        <f t="shared" si="31"/>
        <v>9.599999999999998</v>
      </c>
      <c r="I115" s="30">
        <f t="shared" si="31"/>
        <v>35.87</v>
      </c>
      <c r="J115" s="31">
        <f t="shared" si="32"/>
        <v>0</v>
      </c>
      <c r="K115" s="31">
        <f t="shared" si="32"/>
        <v>0</v>
      </c>
      <c r="L115" s="31">
        <f t="shared" si="32"/>
        <v>0</v>
      </c>
      <c r="M115" s="31">
        <f t="shared" si="32"/>
        <v>0</v>
      </c>
      <c r="N115" s="31">
        <f t="shared" si="32"/>
        <v>0</v>
      </c>
      <c r="O115" s="65"/>
      <c r="P115" s="125"/>
    </row>
    <row r="116" spans="1:16" s="3" customFormat="1" ht="12.75">
      <c r="A116" s="105"/>
      <c r="B116" s="113"/>
      <c r="C116" s="65"/>
      <c r="D116" s="65"/>
      <c r="E116" s="28" t="s">
        <v>10</v>
      </c>
      <c r="F116" s="30">
        <f>SUM(G116:N116)</f>
        <v>23.490000000000002</v>
      </c>
      <c r="G116" s="30">
        <f>G121+G161+G176+G206+G231+G256</f>
        <v>0.32</v>
      </c>
      <c r="H116" s="30">
        <f t="shared" si="31"/>
        <v>9.83</v>
      </c>
      <c r="I116" s="30">
        <f t="shared" si="31"/>
        <v>13.34</v>
      </c>
      <c r="J116" s="31">
        <f t="shared" si="32"/>
        <v>0</v>
      </c>
      <c r="K116" s="31">
        <f t="shared" si="32"/>
        <v>0</v>
      </c>
      <c r="L116" s="31">
        <f t="shared" si="32"/>
        <v>0</v>
      </c>
      <c r="M116" s="31">
        <f t="shared" si="32"/>
        <v>0</v>
      </c>
      <c r="N116" s="31">
        <f t="shared" si="32"/>
        <v>0</v>
      </c>
      <c r="O116" s="65"/>
      <c r="P116" s="125"/>
    </row>
    <row r="117" spans="1:16" s="3" customFormat="1" ht="17.25" customHeight="1">
      <c r="A117" s="105"/>
      <c r="B117" s="113"/>
      <c r="C117" s="65"/>
      <c r="D117" s="65"/>
      <c r="E117" s="28" t="s">
        <v>14</v>
      </c>
      <c r="F117" s="30">
        <f>SUM(G117:N117)</f>
        <v>16.799999999999997</v>
      </c>
      <c r="G117" s="30">
        <f>G122+G162+G177+G207+G232+G257</f>
        <v>5</v>
      </c>
      <c r="H117" s="30">
        <f aca="true" t="shared" si="33" ref="H117:M117">H122+H162+H177+H207+H232+H257</f>
        <v>3.1999999999999997</v>
      </c>
      <c r="I117" s="30">
        <f t="shared" si="33"/>
        <v>8.6</v>
      </c>
      <c r="J117" s="31">
        <f t="shared" si="33"/>
        <v>0</v>
      </c>
      <c r="K117" s="31">
        <f t="shared" si="33"/>
        <v>0</v>
      </c>
      <c r="L117" s="31">
        <f t="shared" si="33"/>
        <v>0</v>
      </c>
      <c r="M117" s="31">
        <f t="shared" si="33"/>
        <v>0</v>
      </c>
      <c r="N117" s="31">
        <f>N122+N162+N177+N207+N232+N257</f>
        <v>0</v>
      </c>
      <c r="O117" s="65"/>
      <c r="P117" s="125"/>
    </row>
    <row r="118" spans="1:16" s="3" customFormat="1" ht="16.5" customHeight="1">
      <c r="A118" s="105" t="s">
        <v>242</v>
      </c>
      <c r="B118" s="113" t="s">
        <v>72</v>
      </c>
      <c r="C118" s="65" t="s">
        <v>13</v>
      </c>
      <c r="D118" s="65" t="s">
        <v>38</v>
      </c>
      <c r="E118" s="28" t="s">
        <v>8</v>
      </c>
      <c r="F118" s="30">
        <f>SUM(G118:N118)</f>
        <v>87.20000000000002</v>
      </c>
      <c r="G118" s="31">
        <f aca="true" t="shared" si="34" ref="G118:N118">SUM(G119:G122)</f>
        <v>0</v>
      </c>
      <c r="H118" s="30">
        <f t="shared" si="34"/>
        <v>44.00000000000001</v>
      </c>
      <c r="I118" s="30">
        <f t="shared" si="34"/>
        <v>43.2</v>
      </c>
      <c r="J118" s="31">
        <f t="shared" si="34"/>
        <v>0</v>
      </c>
      <c r="K118" s="31">
        <f t="shared" si="34"/>
        <v>0</v>
      </c>
      <c r="L118" s="31">
        <f t="shared" si="34"/>
        <v>0</v>
      </c>
      <c r="M118" s="31">
        <f t="shared" si="34"/>
        <v>0</v>
      </c>
      <c r="N118" s="31">
        <f t="shared" si="34"/>
        <v>0</v>
      </c>
      <c r="O118" s="65" t="s">
        <v>88</v>
      </c>
      <c r="P118" s="134"/>
    </row>
    <row r="119" spans="1:16" s="3" customFormat="1" ht="27" customHeight="1">
      <c r="A119" s="105"/>
      <c r="B119" s="113"/>
      <c r="C119" s="65"/>
      <c r="D119" s="65"/>
      <c r="E119" s="28" t="s">
        <v>45</v>
      </c>
      <c r="F119" s="30">
        <f aca="true" t="shared" si="35" ref="F119:F126">SUM(G119:N119)</f>
        <v>79.4</v>
      </c>
      <c r="G119" s="31">
        <f aca="true" t="shared" si="36" ref="G119:N122">G124+G129+G134+G139+G144+G149+G154</f>
        <v>0</v>
      </c>
      <c r="H119" s="30">
        <f t="shared" si="36"/>
        <v>38.6</v>
      </c>
      <c r="I119" s="30">
        <f t="shared" si="36"/>
        <v>40.8</v>
      </c>
      <c r="J119" s="31">
        <f t="shared" si="36"/>
        <v>0</v>
      </c>
      <c r="K119" s="31">
        <f t="shared" si="36"/>
        <v>0</v>
      </c>
      <c r="L119" s="31">
        <f t="shared" si="36"/>
        <v>0</v>
      </c>
      <c r="M119" s="31">
        <f t="shared" si="36"/>
        <v>0</v>
      </c>
      <c r="N119" s="31">
        <f t="shared" si="36"/>
        <v>0</v>
      </c>
      <c r="O119" s="65"/>
      <c r="P119" s="111"/>
    </row>
    <row r="120" spans="1:16" s="3" customFormat="1" ht="12.75">
      <c r="A120" s="105"/>
      <c r="B120" s="113"/>
      <c r="C120" s="65"/>
      <c r="D120" s="65"/>
      <c r="E120" s="28" t="s">
        <v>9</v>
      </c>
      <c r="F120" s="30">
        <f t="shared" si="35"/>
        <v>2.4</v>
      </c>
      <c r="G120" s="31">
        <f t="shared" si="36"/>
        <v>0</v>
      </c>
      <c r="H120" s="30">
        <f t="shared" si="36"/>
        <v>1.2</v>
      </c>
      <c r="I120" s="30">
        <f t="shared" si="36"/>
        <v>1.2</v>
      </c>
      <c r="J120" s="31">
        <f t="shared" si="36"/>
        <v>0</v>
      </c>
      <c r="K120" s="31">
        <f t="shared" si="36"/>
        <v>0</v>
      </c>
      <c r="L120" s="31">
        <f t="shared" si="36"/>
        <v>0</v>
      </c>
      <c r="M120" s="31">
        <f t="shared" si="36"/>
        <v>0</v>
      </c>
      <c r="N120" s="31">
        <f t="shared" si="36"/>
        <v>0</v>
      </c>
      <c r="O120" s="65"/>
      <c r="P120" s="111"/>
    </row>
    <row r="121" spans="1:16" s="3" customFormat="1" ht="12.75">
      <c r="A121" s="105"/>
      <c r="B121" s="113"/>
      <c r="C121" s="65"/>
      <c r="D121" s="65"/>
      <c r="E121" s="28" t="s">
        <v>10</v>
      </c>
      <c r="F121" s="30">
        <f t="shared" si="35"/>
        <v>5.4</v>
      </c>
      <c r="G121" s="31">
        <f t="shared" si="36"/>
        <v>0</v>
      </c>
      <c r="H121" s="30">
        <f t="shared" si="36"/>
        <v>4.2</v>
      </c>
      <c r="I121" s="30">
        <f t="shared" si="36"/>
        <v>1.2</v>
      </c>
      <c r="J121" s="31">
        <f t="shared" si="36"/>
        <v>0</v>
      </c>
      <c r="K121" s="31">
        <f t="shared" si="36"/>
        <v>0</v>
      </c>
      <c r="L121" s="31">
        <f t="shared" si="36"/>
        <v>0</v>
      </c>
      <c r="M121" s="31">
        <f t="shared" si="36"/>
        <v>0</v>
      </c>
      <c r="N121" s="31">
        <f t="shared" si="36"/>
        <v>0</v>
      </c>
      <c r="O121" s="65"/>
      <c r="P121" s="111"/>
    </row>
    <row r="122" spans="1:16" s="3" customFormat="1" ht="15" customHeight="1">
      <c r="A122" s="105"/>
      <c r="B122" s="113"/>
      <c r="C122" s="65"/>
      <c r="D122" s="65"/>
      <c r="E122" s="28" t="s">
        <v>14</v>
      </c>
      <c r="F122" s="31">
        <f t="shared" si="35"/>
        <v>0</v>
      </c>
      <c r="G122" s="31">
        <f t="shared" si="36"/>
        <v>0</v>
      </c>
      <c r="H122" s="31">
        <f t="shared" si="36"/>
        <v>0</v>
      </c>
      <c r="I122" s="31">
        <f t="shared" si="36"/>
        <v>0</v>
      </c>
      <c r="J122" s="31">
        <f t="shared" si="36"/>
        <v>0</v>
      </c>
      <c r="K122" s="31">
        <f t="shared" si="36"/>
        <v>0</v>
      </c>
      <c r="L122" s="31">
        <f t="shared" si="36"/>
        <v>0</v>
      </c>
      <c r="M122" s="31">
        <f t="shared" si="36"/>
        <v>0</v>
      </c>
      <c r="N122" s="31">
        <f t="shared" si="36"/>
        <v>0</v>
      </c>
      <c r="O122" s="65"/>
      <c r="P122" s="111"/>
    </row>
    <row r="123" spans="1:16" s="3" customFormat="1" ht="16.5" customHeight="1">
      <c r="A123" s="72" t="s">
        <v>243</v>
      </c>
      <c r="B123" s="81" t="s">
        <v>127</v>
      </c>
      <c r="C123" s="14"/>
      <c r="D123" s="76" t="s">
        <v>38</v>
      </c>
      <c r="E123" s="19" t="str">
        <f>E73</f>
        <v>всего</v>
      </c>
      <c r="F123" s="16">
        <f t="shared" si="35"/>
        <v>12.6</v>
      </c>
      <c r="G123" s="20">
        <f aca="true" t="shared" si="37" ref="G123:N123">SUM(G124:G127)</f>
        <v>0</v>
      </c>
      <c r="H123" s="16">
        <f t="shared" si="37"/>
        <v>6</v>
      </c>
      <c r="I123" s="16">
        <f t="shared" si="37"/>
        <v>6.6</v>
      </c>
      <c r="J123" s="20">
        <f t="shared" si="37"/>
        <v>0</v>
      </c>
      <c r="K123" s="20">
        <f t="shared" si="37"/>
        <v>0</v>
      </c>
      <c r="L123" s="20">
        <f t="shared" si="37"/>
        <v>0</v>
      </c>
      <c r="M123" s="20">
        <f t="shared" si="37"/>
        <v>0</v>
      </c>
      <c r="N123" s="20">
        <f t="shared" si="37"/>
        <v>0</v>
      </c>
      <c r="O123" s="76" t="s">
        <v>88</v>
      </c>
      <c r="P123" s="130" t="s">
        <v>103</v>
      </c>
    </row>
    <row r="124" spans="1:16" s="3" customFormat="1" ht="25.5">
      <c r="A124" s="72"/>
      <c r="B124" s="81"/>
      <c r="C124" s="14"/>
      <c r="D124" s="76"/>
      <c r="E124" s="19" t="str">
        <f>E74</f>
        <v>федеральный бюджет</v>
      </c>
      <c r="F124" s="16">
        <f t="shared" si="35"/>
        <v>10.6</v>
      </c>
      <c r="G124" s="20">
        <v>0</v>
      </c>
      <c r="H124" s="16">
        <v>5</v>
      </c>
      <c r="I124" s="16">
        <v>5.6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76"/>
      <c r="P124" s="130"/>
    </row>
    <row r="125" spans="1:16" s="3" customFormat="1" ht="18" customHeight="1">
      <c r="A125" s="72"/>
      <c r="B125" s="81"/>
      <c r="C125" s="14"/>
      <c r="D125" s="76"/>
      <c r="E125" s="19" t="str">
        <f>E75</f>
        <v>бюджет УР</v>
      </c>
      <c r="F125" s="16">
        <f t="shared" si="35"/>
        <v>1</v>
      </c>
      <c r="G125" s="20">
        <v>0</v>
      </c>
      <c r="H125" s="16">
        <v>0.5</v>
      </c>
      <c r="I125" s="16">
        <v>0.5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76"/>
      <c r="P125" s="130"/>
    </row>
    <row r="126" spans="1:16" s="3" customFormat="1" ht="17.25" customHeight="1">
      <c r="A126" s="72"/>
      <c r="B126" s="81"/>
      <c r="C126" s="14"/>
      <c r="D126" s="76"/>
      <c r="E126" s="19" t="str">
        <f>E76</f>
        <v>бюджет МО</v>
      </c>
      <c r="F126" s="16">
        <f t="shared" si="35"/>
        <v>1</v>
      </c>
      <c r="G126" s="20">
        <v>0</v>
      </c>
      <c r="H126" s="16">
        <v>0.5</v>
      </c>
      <c r="I126" s="16">
        <v>0.5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76"/>
      <c r="P126" s="130"/>
    </row>
    <row r="127" spans="1:16" s="3" customFormat="1" ht="18" customHeight="1">
      <c r="A127" s="72"/>
      <c r="B127" s="81"/>
      <c r="C127" s="14"/>
      <c r="D127" s="76"/>
      <c r="E127" s="19" t="s">
        <v>14</v>
      </c>
      <c r="F127" s="20">
        <f aca="true" t="shared" si="38" ref="F127:F158">SUM(G127:N127)</f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76"/>
      <c r="P127" s="130"/>
    </row>
    <row r="128" spans="1:16" s="3" customFormat="1" ht="13.5" customHeight="1">
      <c r="A128" s="72" t="s">
        <v>244</v>
      </c>
      <c r="B128" s="81" t="s">
        <v>128</v>
      </c>
      <c r="C128" s="14"/>
      <c r="D128" s="76" t="s">
        <v>38</v>
      </c>
      <c r="E128" s="19" t="str">
        <f>E123</f>
        <v>всего</v>
      </c>
      <c r="F128" s="16">
        <f t="shared" si="38"/>
        <v>9.200000000000001</v>
      </c>
      <c r="G128" s="20">
        <v>0</v>
      </c>
      <c r="H128" s="16">
        <f aca="true" t="shared" si="39" ref="H128:N128">SUM(H129:H132)</f>
        <v>4.4</v>
      </c>
      <c r="I128" s="16">
        <f t="shared" si="39"/>
        <v>4.800000000000001</v>
      </c>
      <c r="J128" s="20">
        <f t="shared" si="39"/>
        <v>0</v>
      </c>
      <c r="K128" s="20">
        <f t="shared" si="39"/>
        <v>0</v>
      </c>
      <c r="L128" s="20">
        <f t="shared" si="39"/>
        <v>0</v>
      </c>
      <c r="M128" s="20">
        <f t="shared" si="39"/>
        <v>0</v>
      </c>
      <c r="N128" s="20">
        <f t="shared" si="39"/>
        <v>0</v>
      </c>
      <c r="O128" s="76" t="s">
        <v>88</v>
      </c>
      <c r="P128" s="79" t="s">
        <v>104</v>
      </c>
    </row>
    <row r="129" spans="1:16" s="3" customFormat="1" ht="25.5">
      <c r="A129" s="72"/>
      <c r="B129" s="81"/>
      <c r="C129" s="14"/>
      <c r="D129" s="76"/>
      <c r="E129" s="19" t="str">
        <f>E124</f>
        <v>федеральный бюджет</v>
      </c>
      <c r="F129" s="16">
        <f t="shared" si="38"/>
        <v>8.4</v>
      </c>
      <c r="G129" s="20">
        <v>0</v>
      </c>
      <c r="H129" s="16">
        <v>4</v>
      </c>
      <c r="I129" s="16">
        <v>4.4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76"/>
      <c r="P129" s="93"/>
    </row>
    <row r="130" spans="1:16" s="3" customFormat="1" ht="12.75">
      <c r="A130" s="72"/>
      <c r="B130" s="81"/>
      <c r="C130" s="14"/>
      <c r="D130" s="76"/>
      <c r="E130" s="19" t="str">
        <f>E125</f>
        <v>бюджет УР</v>
      </c>
      <c r="F130" s="16">
        <f t="shared" si="38"/>
        <v>0.4</v>
      </c>
      <c r="G130" s="20">
        <v>0</v>
      </c>
      <c r="H130" s="16">
        <v>0.2</v>
      </c>
      <c r="I130" s="16">
        <v>0.2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76"/>
      <c r="P130" s="93"/>
    </row>
    <row r="131" spans="1:16" s="3" customFormat="1" ht="12.75">
      <c r="A131" s="72"/>
      <c r="B131" s="81"/>
      <c r="C131" s="14"/>
      <c r="D131" s="76"/>
      <c r="E131" s="19" t="str">
        <f>E126</f>
        <v>бюджет МО</v>
      </c>
      <c r="F131" s="16">
        <f t="shared" si="38"/>
        <v>0.4</v>
      </c>
      <c r="G131" s="20">
        <v>0</v>
      </c>
      <c r="H131" s="16">
        <v>0.2</v>
      </c>
      <c r="I131" s="16">
        <v>0.2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76"/>
      <c r="P131" s="93"/>
    </row>
    <row r="132" spans="1:16" s="3" customFormat="1" ht="12.75">
      <c r="A132" s="72"/>
      <c r="B132" s="81"/>
      <c r="C132" s="14"/>
      <c r="D132" s="76"/>
      <c r="E132" s="19" t="s">
        <v>14</v>
      </c>
      <c r="F132" s="20">
        <f t="shared" si="38"/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76"/>
      <c r="P132" s="93"/>
    </row>
    <row r="133" spans="1:16" s="3" customFormat="1" ht="18" customHeight="1">
      <c r="A133" s="72" t="s">
        <v>245</v>
      </c>
      <c r="B133" s="81" t="s">
        <v>129</v>
      </c>
      <c r="C133" s="14"/>
      <c r="D133" s="76" t="s">
        <v>38</v>
      </c>
      <c r="E133" s="19" t="str">
        <f>E128</f>
        <v>всего</v>
      </c>
      <c r="F133" s="16">
        <f t="shared" si="38"/>
        <v>3</v>
      </c>
      <c r="G133" s="20">
        <f aca="true" t="shared" si="40" ref="G133:N133">SUM(G134:G137)</f>
        <v>0</v>
      </c>
      <c r="H133" s="16">
        <f t="shared" si="40"/>
        <v>3</v>
      </c>
      <c r="I133" s="20">
        <f t="shared" si="40"/>
        <v>0</v>
      </c>
      <c r="J133" s="20">
        <f t="shared" si="40"/>
        <v>0</v>
      </c>
      <c r="K133" s="20">
        <f t="shared" si="40"/>
        <v>0</v>
      </c>
      <c r="L133" s="20">
        <f t="shared" si="40"/>
        <v>0</v>
      </c>
      <c r="M133" s="20">
        <f t="shared" si="40"/>
        <v>0</v>
      </c>
      <c r="N133" s="20">
        <f t="shared" si="40"/>
        <v>0</v>
      </c>
      <c r="O133" s="76" t="s">
        <v>88</v>
      </c>
      <c r="P133" s="130" t="s">
        <v>91</v>
      </c>
    </row>
    <row r="134" spans="1:16" s="3" customFormat="1" ht="25.5">
      <c r="A134" s="72"/>
      <c r="B134" s="81"/>
      <c r="C134" s="14"/>
      <c r="D134" s="76"/>
      <c r="E134" s="19" t="str">
        <f>E129</f>
        <v>федеральный бюджет</v>
      </c>
      <c r="F134" s="20">
        <f t="shared" si="38"/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76"/>
      <c r="P134" s="130"/>
    </row>
    <row r="135" spans="1:16" s="3" customFormat="1" ht="12.75">
      <c r="A135" s="72"/>
      <c r="B135" s="81"/>
      <c r="C135" s="14"/>
      <c r="D135" s="76"/>
      <c r="E135" s="19" t="str">
        <f>E130</f>
        <v>бюджет УР</v>
      </c>
      <c r="F135" s="20">
        <f t="shared" si="38"/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76"/>
      <c r="P135" s="130"/>
    </row>
    <row r="136" spans="1:16" s="3" customFormat="1" ht="12.75">
      <c r="A136" s="72"/>
      <c r="B136" s="81"/>
      <c r="C136" s="14"/>
      <c r="D136" s="76"/>
      <c r="E136" s="19" t="str">
        <f>E131</f>
        <v>бюджет МО</v>
      </c>
      <c r="F136" s="16">
        <f t="shared" si="38"/>
        <v>3</v>
      </c>
      <c r="G136" s="20">
        <v>0</v>
      </c>
      <c r="H136" s="16">
        <v>3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76"/>
      <c r="P136" s="130"/>
    </row>
    <row r="137" spans="1:16" s="3" customFormat="1" ht="45.75" customHeight="1">
      <c r="A137" s="72"/>
      <c r="B137" s="81"/>
      <c r="C137" s="14"/>
      <c r="D137" s="76"/>
      <c r="E137" s="19" t="s">
        <v>14</v>
      </c>
      <c r="F137" s="20">
        <f t="shared" si="38"/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76"/>
      <c r="P137" s="130"/>
    </row>
    <row r="138" spans="1:16" s="3" customFormat="1" ht="13.5" customHeight="1">
      <c r="A138" s="72" t="s">
        <v>246</v>
      </c>
      <c r="B138" s="81" t="s">
        <v>130</v>
      </c>
      <c r="C138" s="14"/>
      <c r="D138" s="76" t="s">
        <v>38</v>
      </c>
      <c r="E138" s="19" t="str">
        <f>E133</f>
        <v>всего</v>
      </c>
      <c r="F138" s="16">
        <f t="shared" si="38"/>
        <v>14.399999999999999</v>
      </c>
      <c r="G138" s="20">
        <f aca="true" t="shared" si="41" ref="G138:N138">SUM(G139:G142)</f>
        <v>0</v>
      </c>
      <c r="H138" s="16">
        <f t="shared" si="41"/>
        <v>7.199999999999999</v>
      </c>
      <c r="I138" s="16">
        <f t="shared" si="41"/>
        <v>7.199999999999999</v>
      </c>
      <c r="J138" s="20">
        <f t="shared" si="41"/>
        <v>0</v>
      </c>
      <c r="K138" s="20">
        <f t="shared" si="41"/>
        <v>0</v>
      </c>
      <c r="L138" s="20">
        <f t="shared" si="41"/>
        <v>0</v>
      </c>
      <c r="M138" s="20">
        <f t="shared" si="41"/>
        <v>0</v>
      </c>
      <c r="N138" s="20">
        <f t="shared" si="41"/>
        <v>0</v>
      </c>
      <c r="O138" s="76" t="s">
        <v>88</v>
      </c>
      <c r="P138" s="79" t="s">
        <v>93</v>
      </c>
    </row>
    <row r="139" spans="1:16" s="3" customFormat="1" ht="25.5">
      <c r="A139" s="72"/>
      <c r="B139" s="81"/>
      <c r="C139" s="14"/>
      <c r="D139" s="76"/>
      <c r="E139" s="19" t="str">
        <f>E134</f>
        <v>федеральный бюджет</v>
      </c>
      <c r="F139" s="16">
        <f t="shared" si="38"/>
        <v>14</v>
      </c>
      <c r="G139" s="20">
        <v>0</v>
      </c>
      <c r="H139" s="16">
        <v>7</v>
      </c>
      <c r="I139" s="16">
        <v>7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76"/>
      <c r="P139" s="93"/>
    </row>
    <row r="140" spans="1:16" s="3" customFormat="1" ht="12.75">
      <c r="A140" s="72"/>
      <c r="B140" s="81"/>
      <c r="C140" s="14"/>
      <c r="D140" s="76"/>
      <c r="E140" s="19" t="str">
        <f>E135</f>
        <v>бюджет УР</v>
      </c>
      <c r="F140" s="16">
        <f t="shared" si="38"/>
        <v>0.2</v>
      </c>
      <c r="G140" s="20">
        <v>0</v>
      </c>
      <c r="H140" s="16">
        <v>0.1</v>
      </c>
      <c r="I140" s="16">
        <v>0.1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76"/>
      <c r="P140" s="93"/>
    </row>
    <row r="141" spans="1:16" s="3" customFormat="1" ht="12.75">
      <c r="A141" s="72"/>
      <c r="B141" s="81"/>
      <c r="C141" s="14"/>
      <c r="D141" s="76"/>
      <c r="E141" s="19" t="str">
        <f>E136</f>
        <v>бюджет МО</v>
      </c>
      <c r="F141" s="16">
        <f t="shared" si="38"/>
        <v>0.2</v>
      </c>
      <c r="G141" s="20">
        <v>0</v>
      </c>
      <c r="H141" s="16">
        <v>0.1</v>
      </c>
      <c r="I141" s="16">
        <v>0.1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76"/>
      <c r="P141" s="93"/>
    </row>
    <row r="142" spans="1:16" s="3" customFormat="1" ht="12.75">
      <c r="A142" s="72"/>
      <c r="B142" s="81"/>
      <c r="C142" s="14"/>
      <c r="D142" s="76"/>
      <c r="E142" s="19" t="s">
        <v>14</v>
      </c>
      <c r="F142" s="20">
        <f t="shared" si="38"/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76"/>
      <c r="P142" s="93"/>
    </row>
    <row r="143" spans="1:16" s="3" customFormat="1" ht="12" customHeight="1">
      <c r="A143" s="72" t="s">
        <v>247</v>
      </c>
      <c r="B143" s="81" t="s">
        <v>131</v>
      </c>
      <c r="C143" s="14"/>
      <c r="D143" s="76" t="s">
        <v>38</v>
      </c>
      <c r="E143" s="19" t="str">
        <f>E138</f>
        <v>всего</v>
      </c>
      <c r="F143" s="16">
        <f t="shared" si="38"/>
        <v>15.999999999999998</v>
      </c>
      <c r="G143" s="20">
        <f aca="true" t="shared" si="42" ref="G143:N143">SUM(G144:G147)</f>
        <v>0</v>
      </c>
      <c r="H143" s="16">
        <f t="shared" si="42"/>
        <v>7.999999999999999</v>
      </c>
      <c r="I143" s="16">
        <f t="shared" si="42"/>
        <v>7.999999999999999</v>
      </c>
      <c r="J143" s="20">
        <f t="shared" si="42"/>
        <v>0</v>
      </c>
      <c r="K143" s="20">
        <f t="shared" si="42"/>
        <v>0</v>
      </c>
      <c r="L143" s="20">
        <f t="shared" si="42"/>
        <v>0</v>
      </c>
      <c r="M143" s="20">
        <f t="shared" si="42"/>
        <v>0</v>
      </c>
      <c r="N143" s="20">
        <f t="shared" si="42"/>
        <v>0</v>
      </c>
      <c r="O143" s="76" t="s">
        <v>88</v>
      </c>
      <c r="P143" s="79" t="s">
        <v>105</v>
      </c>
    </row>
    <row r="144" spans="1:16" s="3" customFormat="1" ht="25.5">
      <c r="A144" s="72"/>
      <c r="B144" s="81"/>
      <c r="C144" s="14"/>
      <c r="D144" s="76"/>
      <c r="E144" s="19" t="str">
        <f>E139</f>
        <v>федеральный бюджет</v>
      </c>
      <c r="F144" s="16">
        <f t="shared" si="38"/>
        <v>15.6</v>
      </c>
      <c r="G144" s="20">
        <v>0</v>
      </c>
      <c r="H144" s="16">
        <v>7.8</v>
      </c>
      <c r="I144" s="16">
        <v>7.8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76"/>
      <c r="P144" s="93"/>
    </row>
    <row r="145" spans="1:16" s="3" customFormat="1" ht="12.75">
      <c r="A145" s="72"/>
      <c r="B145" s="81"/>
      <c r="C145" s="14"/>
      <c r="D145" s="76"/>
      <c r="E145" s="19" t="str">
        <f>E140</f>
        <v>бюджет УР</v>
      </c>
      <c r="F145" s="16">
        <f t="shared" si="38"/>
        <v>0.2</v>
      </c>
      <c r="G145" s="20">
        <v>0</v>
      </c>
      <c r="H145" s="16">
        <v>0.1</v>
      </c>
      <c r="I145" s="16">
        <v>0.1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76"/>
      <c r="P145" s="93"/>
    </row>
    <row r="146" spans="1:16" s="3" customFormat="1" ht="12.75">
      <c r="A146" s="72"/>
      <c r="B146" s="81"/>
      <c r="C146" s="14"/>
      <c r="D146" s="76"/>
      <c r="E146" s="19" t="str">
        <f>E141</f>
        <v>бюджет МО</v>
      </c>
      <c r="F146" s="16">
        <f t="shared" si="38"/>
        <v>0.2</v>
      </c>
      <c r="G146" s="20">
        <v>0</v>
      </c>
      <c r="H146" s="16">
        <v>0.1</v>
      </c>
      <c r="I146" s="16">
        <v>0.1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76"/>
      <c r="P146" s="93"/>
    </row>
    <row r="147" spans="1:16" s="3" customFormat="1" ht="12.75">
      <c r="A147" s="72"/>
      <c r="B147" s="81"/>
      <c r="C147" s="14"/>
      <c r="D147" s="76"/>
      <c r="E147" s="19" t="s">
        <v>14</v>
      </c>
      <c r="F147" s="20">
        <f t="shared" si="38"/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76"/>
      <c r="P147" s="93"/>
    </row>
    <row r="148" spans="1:16" s="3" customFormat="1" ht="15" customHeight="1">
      <c r="A148" s="72" t="s">
        <v>248</v>
      </c>
      <c r="B148" s="81" t="s">
        <v>132</v>
      </c>
      <c r="C148" s="14"/>
      <c r="D148" s="76" t="s">
        <v>38</v>
      </c>
      <c r="E148" s="19" t="str">
        <f>E143</f>
        <v>всего</v>
      </c>
      <c r="F148" s="16">
        <f t="shared" si="38"/>
        <v>27.999999999999996</v>
      </c>
      <c r="G148" s="20">
        <f aca="true" t="shared" si="43" ref="G148:N148">SUM(G149:G152)</f>
        <v>0</v>
      </c>
      <c r="H148" s="16">
        <f t="shared" si="43"/>
        <v>13.599999999999998</v>
      </c>
      <c r="I148" s="16">
        <f t="shared" si="43"/>
        <v>14.399999999999999</v>
      </c>
      <c r="J148" s="20">
        <f t="shared" si="43"/>
        <v>0</v>
      </c>
      <c r="K148" s="20">
        <f t="shared" si="43"/>
        <v>0</v>
      </c>
      <c r="L148" s="20">
        <f t="shared" si="43"/>
        <v>0</v>
      </c>
      <c r="M148" s="20">
        <f t="shared" si="43"/>
        <v>0</v>
      </c>
      <c r="N148" s="20">
        <f t="shared" si="43"/>
        <v>0</v>
      </c>
      <c r="O148" s="76" t="s">
        <v>88</v>
      </c>
      <c r="P148" s="79" t="s">
        <v>106</v>
      </c>
    </row>
    <row r="149" spans="1:16" s="3" customFormat="1" ht="25.5">
      <c r="A149" s="72"/>
      <c r="B149" s="81"/>
      <c r="C149" s="14"/>
      <c r="D149" s="76"/>
      <c r="E149" s="19" t="str">
        <f>E144</f>
        <v>федеральный бюджет</v>
      </c>
      <c r="F149" s="16">
        <f t="shared" si="38"/>
        <v>27.2</v>
      </c>
      <c r="G149" s="20">
        <v>0</v>
      </c>
      <c r="H149" s="16">
        <v>13.2</v>
      </c>
      <c r="I149" s="16">
        <v>14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76"/>
      <c r="P149" s="93"/>
    </row>
    <row r="150" spans="1:16" s="3" customFormat="1" ht="12.75">
      <c r="A150" s="72"/>
      <c r="B150" s="81"/>
      <c r="C150" s="14"/>
      <c r="D150" s="76"/>
      <c r="E150" s="19" t="str">
        <f>E145</f>
        <v>бюджет УР</v>
      </c>
      <c r="F150" s="16">
        <f t="shared" si="38"/>
        <v>0.4</v>
      </c>
      <c r="G150" s="20">
        <v>0</v>
      </c>
      <c r="H150" s="16">
        <v>0.2</v>
      </c>
      <c r="I150" s="16">
        <v>0.2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76"/>
      <c r="P150" s="93"/>
    </row>
    <row r="151" spans="1:16" s="3" customFormat="1" ht="12.75">
      <c r="A151" s="72"/>
      <c r="B151" s="81"/>
      <c r="C151" s="14"/>
      <c r="D151" s="76"/>
      <c r="E151" s="19" t="str">
        <f>E146</f>
        <v>бюджет МО</v>
      </c>
      <c r="F151" s="16">
        <f t="shared" si="38"/>
        <v>0.4</v>
      </c>
      <c r="G151" s="20">
        <v>0</v>
      </c>
      <c r="H151" s="16">
        <v>0.2</v>
      </c>
      <c r="I151" s="16">
        <v>0.2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76"/>
      <c r="P151" s="93"/>
    </row>
    <row r="152" spans="1:16" s="3" customFormat="1" ht="12.75">
      <c r="A152" s="72"/>
      <c r="B152" s="81"/>
      <c r="C152" s="14"/>
      <c r="D152" s="76"/>
      <c r="E152" s="19" t="s">
        <v>14</v>
      </c>
      <c r="F152" s="20">
        <f t="shared" si="38"/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76"/>
      <c r="P152" s="93"/>
    </row>
    <row r="153" spans="1:16" s="3" customFormat="1" ht="12.75" customHeight="1">
      <c r="A153" s="72" t="s">
        <v>249</v>
      </c>
      <c r="B153" s="81" t="s">
        <v>133</v>
      </c>
      <c r="C153" s="14"/>
      <c r="D153" s="76" t="s">
        <v>38</v>
      </c>
      <c r="E153" s="19" t="str">
        <f>E148</f>
        <v>всего</v>
      </c>
      <c r="F153" s="16">
        <f t="shared" si="38"/>
        <v>4</v>
      </c>
      <c r="G153" s="20">
        <f aca="true" t="shared" si="44" ref="G153:N153">SUM(G154:G157)</f>
        <v>0</v>
      </c>
      <c r="H153" s="16">
        <f t="shared" si="44"/>
        <v>1.8000000000000003</v>
      </c>
      <c r="I153" s="16">
        <f t="shared" si="44"/>
        <v>2.2</v>
      </c>
      <c r="J153" s="20">
        <f t="shared" si="44"/>
        <v>0</v>
      </c>
      <c r="K153" s="20">
        <f t="shared" si="44"/>
        <v>0</v>
      </c>
      <c r="L153" s="20">
        <f t="shared" si="44"/>
        <v>0</v>
      </c>
      <c r="M153" s="20">
        <f t="shared" si="44"/>
        <v>0</v>
      </c>
      <c r="N153" s="20">
        <f t="shared" si="44"/>
        <v>0</v>
      </c>
      <c r="O153" s="76" t="s">
        <v>88</v>
      </c>
      <c r="P153" s="79" t="s">
        <v>107</v>
      </c>
    </row>
    <row r="154" spans="1:16" s="3" customFormat="1" ht="25.5">
      <c r="A154" s="72"/>
      <c r="B154" s="81"/>
      <c r="C154" s="14"/>
      <c r="D154" s="76"/>
      <c r="E154" s="19" t="str">
        <f>E149</f>
        <v>федеральный бюджет</v>
      </c>
      <c r="F154" s="16">
        <f t="shared" si="38"/>
        <v>3.6</v>
      </c>
      <c r="G154" s="20">
        <v>0</v>
      </c>
      <c r="H154" s="16">
        <v>1.6</v>
      </c>
      <c r="I154" s="16">
        <v>2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76"/>
      <c r="P154" s="93"/>
    </row>
    <row r="155" spans="1:16" s="3" customFormat="1" ht="12.75">
      <c r="A155" s="72"/>
      <c r="B155" s="81"/>
      <c r="C155" s="14"/>
      <c r="D155" s="76"/>
      <c r="E155" s="19" t="str">
        <f>E150</f>
        <v>бюджет УР</v>
      </c>
      <c r="F155" s="16">
        <f t="shared" si="38"/>
        <v>0.2</v>
      </c>
      <c r="G155" s="20">
        <v>0</v>
      </c>
      <c r="H155" s="16">
        <v>0.1</v>
      </c>
      <c r="I155" s="16">
        <v>0.1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76"/>
      <c r="P155" s="93"/>
    </row>
    <row r="156" spans="1:16" s="3" customFormat="1" ht="12.75">
      <c r="A156" s="72"/>
      <c r="B156" s="81"/>
      <c r="C156" s="14"/>
      <c r="D156" s="76"/>
      <c r="E156" s="19" t="str">
        <f>E151</f>
        <v>бюджет МО</v>
      </c>
      <c r="F156" s="16">
        <f t="shared" si="38"/>
        <v>0.2</v>
      </c>
      <c r="G156" s="20">
        <v>0</v>
      </c>
      <c r="H156" s="16">
        <v>0.1</v>
      </c>
      <c r="I156" s="16">
        <v>0.1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76"/>
      <c r="P156" s="93"/>
    </row>
    <row r="157" spans="1:16" s="3" customFormat="1" ht="12.75">
      <c r="A157" s="72"/>
      <c r="B157" s="81"/>
      <c r="C157" s="14"/>
      <c r="D157" s="76"/>
      <c r="E157" s="19" t="s">
        <v>14</v>
      </c>
      <c r="F157" s="20">
        <f t="shared" si="38"/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76"/>
      <c r="P157" s="93"/>
    </row>
    <row r="158" spans="1:16" s="3" customFormat="1" ht="14.25" customHeight="1">
      <c r="A158" s="105" t="s">
        <v>250</v>
      </c>
      <c r="B158" s="113" t="s">
        <v>73</v>
      </c>
      <c r="C158" s="65" t="s">
        <v>13</v>
      </c>
      <c r="D158" s="65" t="s">
        <v>38</v>
      </c>
      <c r="E158" s="28" t="s">
        <v>8</v>
      </c>
      <c r="F158" s="30">
        <f t="shared" si="38"/>
        <v>45</v>
      </c>
      <c r="G158" s="30">
        <f aca="true" t="shared" si="45" ref="G158:N158">SUM(G159:G162)</f>
        <v>5.32</v>
      </c>
      <c r="H158" s="30">
        <f t="shared" si="45"/>
        <v>16.69</v>
      </c>
      <c r="I158" s="30">
        <f t="shared" si="45"/>
        <v>22.99</v>
      </c>
      <c r="J158" s="31">
        <f t="shared" si="45"/>
        <v>0</v>
      </c>
      <c r="K158" s="31">
        <f t="shared" si="45"/>
        <v>0</v>
      </c>
      <c r="L158" s="31">
        <f t="shared" si="45"/>
        <v>0</v>
      </c>
      <c r="M158" s="31">
        <f t="shared" si="45"/>
        <v>0</v>
      </c>
      <c r="N158" s="31">
        <f t="shared" si="45"/>
        <v>0</v>
      </c>
      <c r="O158" s="65" t="s">
        <v>88</v>
      </c>
      <c r="P158" s="140"/>
    </row>
    <row r="159" spans="1:16" s="3" customFormat="1" ht="25.5">
      <c r="A159" s="105"/>
      <c r="B159" s="113"/>
      <c r="C159" s="65"/>
      <c r="D159" s="65"/>
      <c r="E159" s="28" t="str">
        <f>E154</f>
        <v>федеральный бюджет</v>
      </c>
      <c r="F159" s="30">
        <f aca="true" t="shared" si="46" ref="F159:F190">SUM(G159:N159)</f>
        <v>28.36</v>
      </c>
      <c r="G159" s="31">
        <f>G164+G169</f>
        <v>0</v>
      </c>
      <c r="H159" s="30">
        <f aca="true" t="shared" si="47" ref="H159:I162">H164+H169</f>
        <v>12</v>
      </c>
      <c r="I159" s="30">
        <f t="shared" si="47"/>
        <v>16.36</v>
      </c>
      <c r="J159" s="31">
        <f aca="true" t="shared" si="48" ref="J159:N162">J164+J169</f>
        <v>0</v>
      </c>
      <c r="K159" s="31">
        <f t="shared" si="48"/>
        <v>0</v>
      </c>
      <c r="L159" s="31">
        <f t="shared" si="48"/>
        <v>0</v>
      </c>
      <c r="M159" s="31">
        <f t="shared" si="48"/>
        <v>0</v>
      </c>
      <c r="N159" s="31">
        <f t="shared" si="48"/>
        <v>0</v>
      </c>
      <c r="O159" s="65"/>
      <c r="P159" s="141"/>
    </row>
    <row r="160" spans="1:16" s="3" customFormat="1" ht="12.75">
      <c r="A160" s="105"/>
      <c r="B160" s="113"/>
      <c r="C160" s="65"/>
      <c r="D160" s="65"/>
      <c r="E160" s="28" t="s">
        <v>9</v>
      </c>
      <c r="F160" s="30">
        <f t="shared" si="46"/>
        <v>14.8</v>
      </c>
      <c r="G160" s="30">
        <f>G165+G170</f>
        <v>5</v>
      </c>
      <c r="H160" s="30">
        <f t="shared" si="47"/>
        <v>4.1</v>
      </c>
      <c r="I160" s="30">
        <f t="shared" si="47"/>
        <v>5.7</v>
      </c>
      <c r="J160" s="31">
        <f t="shared" si="48"/>
        <v>0</v>
      </c>
      <c r="K160" s="31">
        <f t="shared" si="48"/>
        <v>0</v>
      </c>
      <c r="L160" s="31">
        <f t="shared" si="48"/>
        <v>0</v>
      </c>
      <c r="M160" s="31">
        <f t="shared" si="48"/>
        <v>0</v>
      </c>
      <c r="N160" s="31">
        <f t="shared" si="48"/>
        <v>0</v>
      </c>
      <c r="O160" s="65"/>
      <c r="P160" s="141"/>
    </row>
    <row r="161" spans="1:16" s="3" customFormat="1" ht="12.75">
      <c r="A161" s="105"/>
      <c r="B161" s="113"/>
      <c r="C161" s="65"/>
      <c r="D161" s="65"/>
      <c r="E161" s="28" t="s">
        <v>10</v>
      </c>
      <c r="F161" s="30">
        <f t="shared" si="46"/>
        <v>1.84</v>
      </c>
      <c r="G161" s="30">
        <f>G166+G171</f>
        <v>0.32</v>
      </c>
      <c r="H161" s="30">
        <f t="shared" si="47"/>
        <v>0.5900000000000001</v>
      </c>
      <c r="I161" s="30">
        <f t="shared" si="47"/>
        <v>0.9299999999999999</v>
      </c>
      <c r="J161" s="31">
        <f t="shared" si="48"/>
        <v>0</v>
      </c>
      <c r="K161" s="31">
        <f t="shared" si="48"/>
        <v>0</v>
      </c>
      <c r="L161" s="31">
        <f t="shared" si="48"/>
        <v>0</v>
      </c>
      <c r="M161" s="31">
        <f t="shared" si="48"/>
        <v>0</v>
      </c>
      <c r="N161" s="31">
        <f t="shared" si="48"/>
        <v>0</v>
      </c>
      <c r="O161" s="65"/>
      <c r="P161" s="141"/>
    </row>
    <row r="162" spans="1:16" s="3" customFormat="1" ht="13.5" customHeight="1">
      <c r="A162" s="105"/>
      <c r="B162" s="113"/>
      <c r="C162" s="65"/>
      <c r="D162" s="65"/>
      <c r="E162" s="28" t="s">
        <v>14</v>
      </c>
      <c r="F162" s="31">
        <f t="shared" si="46"/>
        <v>0</v>
      </c>
      <c r="G162" s="31">
        <f>G167+G172</f>
        <v>0</v>
      </c>
      <c r="H162" s="31">
        <f t="shared" si="47"/>
        <v>0</v>
      </c>
      <c r="I162" s="31">
        <f t="shared" si="47"/>
        <v>0</v>
      </c>
      <c r="J162" s="31">
        <f t="shared" si="48"/>
        <v>0</v>
      </c>
      <c r="K162" s="31">
        <f t="shared" si="48"/>
        <v>0</v>
      </c>
      <c r="L162" s="31">
        <f t="shared" si="48"/>
        <v>0</v>
      </c>
      <c r="M162" s="31">
        <f t="shared" si="48"/>
        <v>0</v>
      </c>
      <c r="N162" s="31">
        <f t="shared" si="48"/>
        <v>0</v>
      </c>
      <c r="O162" s="65"/>
      <c r="P162" s="141"/>
    </row>
    <row r="163" spans="1:16" s="3" customFormat="1" ht="13.5" customHeight="1">
      <c r="A163" s="72" t="s">
        <v>251</v>
      </c>
      <c r="B163" s="81" t="s">
        <v>102</v>
      </c>
      <c r="C163" s="14"/>
      <c r="D163" s="76" t="s">
        <v>38</v>
      </c>
      <c r="E163" s="19" t="str">
        <f>E153</f>
        <v>всего</v>
      </c>
      <c r="F163" s="16">
        <f t="shared" si="46"/>
        <v>40</v>
      </c>
      <c r="G163" s="16">
        <f aca="true" t="shared" si="49" ref="G163:N163">SUM(G164:G167)</f>
        <v>5.32</v>
      </c>
      <c r="H163" s="16">
        <f t="shared" si="49"/>
        <v>14.290000000000001</v>
      </c>
      <c r="I163" s="16">
        <f t="shared" si="49"/>
        <v>20.39</v>
      </c>
      <c r="J163" s="20">
        <f t="shared" si="49"/>
        <v>0</v>
      </c>
      <c r="K163" s="20">
        <f t="shared" si="49"/>
        <v>0</v>
      </c>
      <c r="L163" s="20">
        <f t="shared" si="49"/>
        <v>0</v>
      </c>
      <c r="M163" s="20">
        <f t="shared" si="49"/>
        <v>0</v>
      </c>
      <c r="N163" s="20">
        <f t="shared" si="49"/>
        <v>0</v>
      </c>
      <c r="O163" s="76" t="s">
        <v>88</v>
      </c>
      <c r="P163" s="79" t="s">
        <v>118</v>
      </c>
    </row>
    <row r="164" spans="1:16" s="3" customFormat="1" ht="25.5">
      <c r="A164" s="72"/>
      <c r="B164" s="81"/>
      <c r="C164" s="14"/>
      <c r="D164" s="76"/>
      <c r="E164" s="19" t="str">
        <f>E154</f>
        <v>федеральный бюджет</v>
      </c>
      <c r="F164" s="16">
        <f t="shared" si="46"/>
        <v>24.16</v>
      </c>
      <c r="G164" s="20">
        <v>0</v>
      </c>
      <c r="H164" s="16">
        <v>10</v>
      </c>
      <c r="I164" s="16">
        <v>14.16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76"/>
      <c r="P164" s="93"/>
    </row>
    <row r="165" spans="1:16" s="3" customFormat="1" ht="12.75">
      <c r="A165" s="72"/>
      <c r="B165" s="81"/>
      <c r="C165" s="14"/>
      <c r="D165" s="76"/>
      <c r="E165" s="19" t="str">
        <f>E155</f>
        <v>бюджет УР</v>
      </c>
      <c r="F165" s="16">
        <f t="shared" si="46"/>
        <v>14.4</v>
      </c>
      <c r="G165" s="16">
        <v>5</v>
      </c>
      <c r="H165" s="16">
        <v>3.9</v>
      </c>
      <c r="I165" s="16">
        <v>5.5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76"/>
      <c r="P165" s="93"/>
    </row>
    <row r="166" spans="1:16" s="3" customFormat="1" ht="12.75">
      <c r="A166" s="72"/>
      <c r="B166" s="81"/>
      <c r="C166" s="14"/>
      <c r="D166" s="76"/>
      <c r="E166" s="19" t="str">
        <f>E156</f>
        <v>бюджет МО</v>
      </c>
      <c r="F166" s="16">
        <f t="shared" si="46"/>
        <v>1.44</v>
      </c>
      <c r="G166" s="16">
        <v>0.32</v>
      </c>
      <c r="H166" s="16">
        <v>0.39</v>
      </c>
      <c r="I166" s="16">
        <v>0.73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76"/>
      <c r="P166" s="93"/>
    </row>
    <row r="167" spans="1:16" s="3" customFormat="1" ht="15" customHeight="1">
      <c r="A167" s="72"/>
      <c r="B167" s="81"/>
      <c r="C167" s="14"/>
      <c r="D167" s="76"/>
      <c r="E167" s="19" t="s">
        <v>14</v>
      </c>
      <c r="F167" s="20">
        <f t="shared" si="46"/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76"/>
      <c r="P167" s="93"/>
    </row>
    <row r="168" spans="1:16" s="3" customFormat="1" ht="13.5" customHeight="1">
      <c r="A168" s="139" t="s">
        <v>252</v>
      </c>
      <c r="B168" s="81" t="s">
        <v>134</v>
      </c>
      <c r="C168" s="14"/>
      <c r="D168" s="76" t="s">
        <v>38</v>
      </c>
      <c r="E168" s="19" t="str">
        <f>E163</f>
        <v>всего</v>
      </c>
      <c r="F168" s="16">
        <f t="shared" si="46"/>
        <v>5.000000000000001</v>
      </c>
      <c r="G168" s="20">
        <f aca="true" t="shared" si="50" ref="G168:N168">SUM(G169:G172)</f>
        <v>0</v>
      </c>
      <c r="H168" s="16">
        <f t="shared" si="50"/>
        <v>2.4000000000000004</v>
      </c>
      <c r="I168" s="16">
        <f t="shared" si="50"/>
        <v>2.6000000000000005</v>
      </c>
      <c r="J168" s="20">
        <f t="shared" si="50"/>
        <v>0</v>
      </c>
      <c r="K168" s="20">
        <f t="shared" si="50"/>
        <v>0</v>
      </c>
      <c r="L168" s="20">
        <f t="shared" si="50"/>
        <v>0</v>
      </c>
      <c r="M168" s="20">
        <f t="shared" si="50"/>
        <v>0</v>
      </c>
      <c r="N168" s="20">
        <f t="shared" si="50"/>
        <v>0</v>
      </c>
      <c r="O168" s="76" t="s">
        <v>88</v>
      </c>
      <c r="P168" s="130" t="s">
        <v>108</v>
      </c>
    </row>
    <row r="169" spans="1:16" s="3" customFormat="1" ht="25.5">
      <c r="A169" s="72"/>
      <c r="B169" s="81"/>
      <c r="C169" s="14"/>
      <c r="D169" s="76"/>
      <c r="E169" s="19" t="str">
        <f>E164</f>
        <v>федеральный бюджет</v>
      </c>
      <c r="F169" s="16">
        <f t="shared" si="46"/>
        <v>4.2</v>
      </c>
      <c r="G169" s="20">
        <v>0</v>
      </c>
      <c r="H169" s="16">
        <v>2</v>
      </c>
      <c r="I169" s="16">
        <v>2.2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76"/>
      <c r="P169" s="130"/>
    </row>
    <row r="170" spans="1:16" s="3" customFormat="1" ht="12.75">
      <c r="A170" s="72"/>
      <c r="B170" s="81"/>
      <c r="C170" s="14"/>
      <c r="D170" s="76"/>
      <c r="E170" s="19" t="str">
        <f>E165</f>
        <v>бюджет УР</v>
      </c>
      <c r="F170" s="16">
        <f t="shared" si="46"/>
        <v>0.4</v>
      </c>
      <c r="G170" s="20">
        <v>0</v>
      </c>
      <c r="H170" s="16">
        <v>0.2</v>
      </c>
      <c r="I170" s="16">
        <v>0.2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76"/>
      <c r="P170" s="130"/>
    </row>
    <row r="171" spans="1:16" s="3" customFormat="1" ht="12.75">
      <c r="A171" s="72"/>
      <c r="B171" s="81"/>
      <c r="C171" s="14"/>
      <c r="D171" s="76"/>
      <c r="E171" s="19" t="str">
        <f>E166</f>
        <v>бюджет МО</v>
      </c>
      <c r="F171" s="16">
        <f t="shared" si="46"/>
        <v>0.4</v>
      </c>
      <c r="G171" s="20">
        <v>0</v>
      </c>
      <c r="H171" s="16">
        <v>0.2</v>
      </c>
      <c r="I171" s="16">
        <v>0.2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76"/>
      <c r="P171" s="130"/>
    </row>
    <row r="172" spans="1:16" s="3" customFormat="1" ht="12.75">
      <c r="A172" s="72"/>
      <c r="B172" s="81"/>
      <c r="C172" s="14"/>
      <c r="D172" s="76"/>
      <c r="E172" s="19" t="s">
        <v>14</v>
      </c>
      <c r="F172" s="20">
        <f t="shared" si="46"/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76"/>
      <c r="P172" s="130"/>
    </row>
    <row r="173" spans="1:16" s="3" customFormat="1" ht="16.5" customHeight="1">
      <c r="A173" s="105" t="s">
        <v>253</v>
      </c>
      <c r="B173" s="113" t="s">
        <v>135</v>
      </c>
      <c r="C173" s="65" t="s">
        <v>13</v>
      </c>
      <c r="D173" s="65" t="s">
        <v>38</v>
      </c>
      <c r="E173" s="28" t="s">
        <v>8</v>
      </c>
      <c r="F173" s="30">
        <f t="shared" si="46"/>
        <v>44</v>
      </c>
      <c r="G173" s="30">
        <f aca="true" t="shared" si="51" ref="G173:N173">SUM(G174:G177)</f>
        <v>5</v>
      </c>
      <c r="H173" s="30">
        <f t="shared" si="51"/>
        <v>26.5</v>
      </c>
      <c r="I173" s="30">
        <f t="shared" si="51"/>
        <v>12.5</v>
      </c>
      <c r="J173" s="31">
        <f t="shared" si="51"/>
        <v>0</v>
      </c>
      <c r="K173" s="31">
        <f t="shared" si="51"/>
        <v>0</v>
      </c>
      <c r="L173" s="31">
        <f t="shared" si="51"/>
        <v>0</v>
      </c>
      <c r="M173" s="31">
        <f t="shared" si="51"/>
        <v>0</v>
      </c>
      <c r="N173" s="31">
        <f t="shared" si="51"/>
        <v>0</v>
      </c>
      <c r="O173" s="65" t="s">
        <v>88</v>
      </c>
      <c r="P173" s="140"/>
    </row>
    <row r="174" spans="1:16" s="3" customFormat="1" ht="25.5">
      <c r="A174" s="105"/>
      <c r="B174" s="113"/>
      <c r="C174" s="65"/>
      <c r="D174" s="65"/>
      <c r="E174" s="28" t="s">
        <v>45</v>
      </c>
      <c r="F174" s="30">
        <f t="shared" si="46"/>
        <v>16</v>
      </c>
      <c r="G174" s="31">
        <f aca="true" t="shared" si="52" ref="G174:N174">G179+G184+G189+G194+G199</f>
        <v>0</v>
      </c>
      <c r="H174" s="30">
        <f t="shared" si="52"/>
        <v>16</v>
      </c>
      <c r="I174" s="31">
        <f t="shared" si="52"/>
        <v>0</v>
      </c>
      <c r="J174" s="31">
        <f t="shared" si="52"/>
        <v>0</v>
      </c>
      <c r="K174" s="31">
        <f t="shared" si="52"/>
        <v>0</v>
      </c>
      <c r="L174" s="31">
        <f t="shared" si="52"/>
        <v>0</v>
      </c>
      <c r="M174" s="31">
        <f t="shared" si="52"/>
        <v>0</v>
      </c>
      <c r="N174" s="31">
        <f t="shared" si="52"/>
        <v>0</v>
      </c>
      <c r="O174" s="65"/>
      <c r="P174" s="141"/>
    </row>
    <row r="175" spans="1:16" s="3" customFormat="1" ht="12.75">
      <c r="A175" s="105"/>
      <c r="B175" s="113"/>
      <c r="C175" s="65"/>
      <c r="D175" s="65"/>
      <c r="E175" s="28" t="s">
        <v>9</v>
      </c>
      <c r="F175" s="30">
        <f t="shared" si="46"/>
        <v>8</v>
      </c>
      <c r="G175" s="31">
        <f>G180+G185+G190+G195+G200</f>
        <v>0</v>
      </c>
      <c r="H175" s="30">
        <f aca="true" t="shared" si="53" ref="H175:I177">H180+H185+H190+H195+H200</f>
        <v>4.1</v>
      </c>
      <c r="I175" s="30">
        <f t="shared" si="53"/>
        <v>3.9</v>
      </c>
      <c r="J175" s="31">
        <f aca="true" t="shared" si="54" ref="J175:N177">J180+J185+J190+J195+J200</f>
        <v>0</v>
      </c>
      <c r="K175" s="31">
        <f t="shared" si="54"/>
        <v>0</v>
      </c>
      <c r="L175" s="31">
        <f t="shared" si="54"/>
        <v>0</v>
      </c>
      <c r="M175" s="31">
        <f t="shared" si="54"/>
        <v>0</v>
      </c>
      <c r="N175" s="31">
        <f t="shared" si="54"/>
        <v>0</v>
      </c>
      <c r="O175" s="65"/>
      <c r="P175" s="141"/>
    </row>
    <row r="176" spans="1:16" s="3" customFormat="1" ht="12.75">
      <c r="A176" s="105"/>
      <c r="B176" s="113"/>
      <c r="C176" s="65"/>
      <c r="D176" s="65"/>
      <c r="E176" s="28" t="s">
        <v>10</v>
      </c>
      <c r="F176" s="30">
        <f t="shared" si="46"/>
        <v>3.1999999999999997</v>
      </c>
      <c r="G176" s="31">
        <f>G181+G186+G191+G196+G201</f>
        <v>0</v>
      </c>
      <c r="H176" s="30">
        <f t="shared" si="53"/>
        <v>3.1999999999999997</v>
      </c>
      <c r="I176" s="31">
        <f t="shared" si="53"/>
        <v>0</v>
      </c>
      <c r="J176" s="31">
        <f t="shared" si="54"/>
        <v>0</v>
      </c>
      <c r="K176" s="31">
        <f t="shared" si="54"/>
        <v>0</v>
      </c>
      <c r="L176" s="31">
        <f t="shared" si="54"/>
        <v>0</v>
      </c>
      <c r="M176" s="31">
        <f t="shared" si="54"/>
        <v>0</v>
      </c>
      <c r="N176" s="31">
        <f t="shared" si="54"/>
        <v>0</v>
      </c>
      <c r="O176" s="65"/>
      <c r="P176" s="141"/>
    </row>
    <row r="177" spans="1:16" s="3" customFormat="1" ht="12.75">
      <c r="A177" s="105"/>
      <c r="B177" s="113"/>
      <c r="C177" s="65"/>
      <c r="D177" s="65"/>
      <c r="E177" s="28" t="s">
        <v>14</v>
      </c>
      <c r="F177" s="30">
        <f t="shared" si="46"/>
        <v>16.799999999999997</v>
      </c>
      <c r="G177" s="30">
        <f>G182+G187+G192+G197+G202</f>
        <v>5</v>
      </c>
      <c r="H177" s="30">
        <f t="shared" si="53"/>
        <v>3.1999999999999997</v>
      </c>
      <c r="I177" s="30">
        <f t="shared" si="53"/>
        <v>8.6</v>
      </c>
      <c r="J177" s="31">
        <f t="shared" si="54"/>
        <v>0</v>
      </c>
      <c r="K177" s="31">
        <f t="shared" si="54"/>
        <v>0</v>
      </c>
      <c r="L177" s="31">
        <f t="shared" si="54"/>
        <v>0</v>
      </c>
      <c r="M177" s="31">
        <f t="shared" si="54"/>
        <v>0</v>
      </c>
      <c r="N177" s="31">
        <f t="shared" si="54"/>
        <v>0</v>
      </c>
      <c r="O177" s="65"/>
      <c r="P177" s="141"/>
    </row>
    <row r="178" spans="1:16" s="3" customFormat="1" ht="12.75" customHeight="1">
      <c r="A178" s="72" t="s">
        <v>254</v>
      </c>
      <c r="B178" s="81" t="s">
        <v>136</v>
      </c>
      <c r="C178" s="14"/>
      <c r="D178" s="76" t="s">
        <v>38</v>
      </c>
      <c r="E178" s="19" t="s">
        <v>8</v>
      </c>
      <c r="F178" s="16">
        <f t="shared" si="46"/>
        <v>13.6</v>
      </c>
      <c r="G178" s="16">
        <f aca="true" t="shared" si="55" ref="G178:N178">SUM(G179:G182)</f>
        <v>5</v>
      </c>
      <c r="H178" s="20">
        <f t="shared" si="55"/>
        <v>0</v>
      </c>
      <c r="I178" s="16">
        <f t="shared" si="55"/>
        <v>8.6</v>
      </c>
      <c r="J178" s="20">
        <f t="shared" si="55"/>
        <v>0</v>
      </c>
      <c r="K178" s="20">
        <f t="shared" si="55"/>
        <v>0</v>
      </c>
      <c r="L178" s="20">
        <f t="shared" si="55"/>
        <v>0</v>
      </c>
      <c r="M178" s="20">
        <f t="shared" si="55"/>
        <v>0</v>
      </c>
      <c r="N178" s="20">
        <f t="shared" si="55"/>
        <v>0</v>
      </c>
      <c r="O178" s="53" t="s">
        <v>194</v>
      </c>
      <c r="P178" s="79" t="s">
        <v>94</v>
      </c>
    </row>
    <row r="179" spans="1:16" s="3" customFormat="1" ht="25.5">
      <c r="A179" s="72"/>
      <c r="B179" s="81"/>
      <c r="C179" s="14"/>
      <c r="D179" s="76"/>
      <c r="E179" s="19" t="str">
        <f>E174</f>
        <v>федеральный бюджет</v>
      </c>
      <c r="F179" s="20">
        <f t="shared" si="46"/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77"/>
      <c r="P179" s="93"/>
    </row>
    <row r="180" spans="1:16" s="3" customFormat="1" ht="12.75">
      <c r="A180" s="72"/>
      <c r="B180" s="81"/>
      <c r="C180" s="14"/>
      <c r="D180" s="76"/>
      <c r="E180" s="19" t="s">
        <v>9</v>
      </c>
      <c r="F180" s="20">
        <f t="shared" si="46"/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77"/>
      <c r="P180" s="93"/>
    </row>
    <row r="181" spans="1:16" s="3" customFormat="1" ht="12.75">
      <c r="A181" s="72"/>
      <c r="B181" s="81"/>
      <c r="C181" s="14"/>
      <c r="D181" s="76"/>
      <c r="E181" s="19" t="s">
        <v>10</v>
      </c>
      <c r="F181" s="20">
        <f t="shared" si="46"/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77"/>
      <c r="P181" s="93"/>
    </row>
    <row r="182" spans="1:16" s="3" customFormat="1" ht="17.25" customHeight="1">
      <c r="A182" s="72"/>
      <c r="B182" s="81"/>
      <c r="C182" s="14"/>
      <c r="D182" s="76"/>
      <c r="E182" s="19" t="s">
        <v>14</v>
      </c>
      <c r="F182" s="16">
        <f t="shared" si="46"/>
        <v>13.6</v>
      </c>
      <c r="G182" s="16">
        <v>5</v>
      </c>
      <c r="H182" s="20">
        <v>0</v>
      </c>
      <c r="I182" s="16">
        <v>8.6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78"/>
      <c r="P182" s="93"/>
    </row>
    <row r="183" spans="1:16" s="3" customFormat="1" ht="12.75">
      <c r="A183" s="72" t="s">
        <v>255</v>
      </c>
      <c r="B183" s="81" t="s">
        <v>137</v>
      </c>
      <c r="C183" s="14"/>
      <c r="D183" s="76" t="s">
        <v>38</v>
      </c>
      <c r="E183" s="19" t="str">
        <f>E173</f>
        <v>всего</v>
      </c>
      <c r="F183" s="16">
        <f t="shared" si="46"/>
        <v>5.800000000000001</v>
      </c>
      <c r="G183" s="20">
        <f aca="true" t="shared" si="56" ref="G183:N183">SUM(G184:G187)</f>
        <v>0</v>
      </c>
      <c r="H183" s="16">
        <f t="shared" si="56"/>
        <v>4.2</v>
      </c>
      <c r="I183" s="16">
        <f t="shared" si="56"/>
        <v>1.6</v>
      </c>
      <c r="J183" s="20">
        <f t="shared" si="56"/>
        <v>0</v>
      </c>
      <c r="K183" s="20">
        <f t="shared" si="56"/>
        <v>0</v>
      </c>
      <c r="L183" s="20">
        <f t="shared" si="56"/>
        <v>0</v>
      </c>
      <c r="M183" s="20">
        <f t="shared" si="56"/>
        <v>0</v>
      </c>
      <c r="N183" s="20">
        <f t="shared" si="56"/>
        <v>0</v>
      </c>
      <c r="O183" s="76" t="s">
        <v>88</v>
      </c>
      <c r="P183" s="79" t="s">
        <v>95</v>
      </c>
    </row>
    <row r="184" spans="1:16" s="3" customFormat="1" ht="25.5">
      <c r="A184" s="72"/>
      <c r="B184" s="81"/>
      <c r="C184" s="14"/>
      <c r="D184" s="76"/>
      <c r="E184" s="19" t="str">
        <f>E174</f>
        <v>федеральный бюджет</v>
      </c>
      <c r="F184" s="16">
        <f t="shared" si="46"/>
        <v>3</v>
      </c>
      <c r="G184" s="20">
        <v>0</v>
      </c>
      <c r="H184" s="16">
        <v>3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76"/>
      <c r="P184" s="93"/>
    </row>
    <row r="185" spans="1:16" s="3" customFormat="1" ht="12.75">
      <c r="A185" s="72"/>
      <c r="B185" s="81"/>
      <c r="C185" s="14"/>
      <c r="D185" s="76"/>
      <c r="E185" s="19" t="str">
        <f>E175</f>
        <v>бюджет УР</v>
      </c>
      <c r="F185" s="16">
        <f t="shared" si="46"/>
        <v>1.6</v>
      </c>
      <c r="G185" s="20">
        <v>0</v>
      </c>
      <c r="H185" s="20">
        <v>0</v>
      </c>
      <c r="I185" s="16">
        <v>1.6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76"/>
      <c r="P185" s="93"/>
    </row>
    <row r="186" spans="1:16" s="3" customFormat="1" ht="12.75">
      <c r="A186" s="72"/>
      <c r="B186" s="81"/>
      <c r="C186" s="14"/>
      <c r="D186" s="76"/>
      <c r="E186" s="19" t="str">
        <f>E176</f>
        <v>бюджет МО</v>
      </c>
      <c r="F186" s="16">
        <f t="shared" si="46"/>
        <v>0.6</v>
      </c>
      <c r="G186" s="20">
        <v>0</v>
      </c>
      <c r="H186" s="16">
        <v>0.6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76"/>
      <c r="P186" s="93"/>
    </row>
    <row r="187" spans="1:16" s="3" customFormat="1" ht="12.75">
      <c r="A187" s="72"/>
      <c r="B187" s="81"/>
      <c r="C187" s="14"/>
      <c r="D187" s="76"/>
      <c r="E187" s="19" t="str">
        <f>E177</f>
        <v>внебюджет</v>
      </c>
      <c r="F187" s="16">
        <f t="shared" si="46"/>
        <v>0.6</v>
      </c>
      <c r="G187" s="20">
        <v>0</v>
      </c>
      <c r="H187" s="16">
        <v>0.6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76"/>
      <c r="P187" s="93"/>
    </row>
    <row r="188" spans="1:16" s="3" customFormat="1" ht="14.25" customHeight="1">
      <c r="A188" s="72" t="s">
        <v>256</v>
      </c>
      <c r="B188" s="81" t="s">
        <v>138</v>
      </c>
      <c r="C188" s="14"/>
      <c r="D188" s="76" t="s">
        <v>38</v>
      </c>
      <c r="E188" s="19" t="str">
        <f>E183</f>
        <v>всего</v>
      </c>
      <c r="F188" s="16">
        <f t="shared" si="46"/>
        <v>10.3</v>
      </c>
      <c r="G188" s="20">
        <f aca="true" t="shared" si="57" ref="G188:N188">SUM(G189:G192)</f>
        <v>0</v>
      </c>
      <c r="H188" s="16">
        <f t="shared" si="57"/>
        <v>8</v>
      </c>
      <c r="I188" s="16">
        <f t="shared" si="57"/>
        <v>2.3</v>
      </c>
      <c r="J188" s="20">
        <f t="shared" si="57"/>
        <v>0</v>
      </c>
      <c r="K188" s="20">
        <f t="shared" si="57"/>
        <v>0</v>
      </c>
      <c r="L188" s="20">
        <f t="shared" si="57"/>
        <v>0</v>
      </c>
      <c r="M188" s="20">
        <f t="shared" si="57"/>
        <v>0</v>
      </c>
      <c r="N188" s="20">
        <f t="shared" si="57"/>
        <v>0</v>
      </c>
      <c r="O188" s="76" t="s">
        <v>88</v>
      </c>
      <c r="P188" s="79" t="s">
        <v>96</v>
      </c>
    </row>
    <row r="189" spans="1:16" s="3" customFormat="1" ht="25.5">
      <c r="A189" s="72"/>
      <c r="B189" s="81"/>
      <c r="C189" s="14"/>
      <c r="D189" s="76"/>
      <c r="E189" s="19" t="str">
        <f aca="true" t="shared" si="58" ref="E189:E202">E184</f>
        <v>федеральный бюджет</v>
      </c>
      <c r="F189" s="16">
        <f t="shared" si="46"/>
        <v>5</v>
      </c>
      <c r="G189" s="20">
        <v>0</v>
      </c>
      <c r="H189" s="16">
        <v>5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76"/>
      <c r="P189" s="93"/>
    </row>
    <row r="190" spans="1:16" s="3" customFormat="1" ht="12.75">
      <c r="A190" s="72"/>
      <c r="B190" s="81"/>
      <c r="C190" s="14"/>
      <c r="D190" s="76"/>
      <c r="E190" s="19" t="str">
        <f t="shared" si="58"/>
        <v>бюджет УР</v>
      </c>
      <c r="F190" s="16">
        <f t="shared" si="46"/>
        <v>3.3</v>
      </c>
      <c r="G190" s="20">
        <v>0</v>
      </c>
      <c r="H190" s="16">
        <v>1</v>
      </c>
      <c r="I190" s="16">
        <v>2.3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76"/>
      <c r="P190" s="93"/>
    </row>
    <row r="191" spans="1:16" s="3" customFormat="1" ht="12.75">
      <c r="A191" s="72"/>
      <c r="B191" s="81"/>
      <c r="C191" s="14"/>
      <c r="D191" s="76"/>
      <c r="E191" s="19" t="str">
        <f t="shared" si="58"/>
        <v>бюджет МО</v>
      </c>
      <c r="F191" s="16">
        <f>SUM(G191:N191)</f>
        <v>1</v>
      </c>
      <c r="G191" s="20">
        <v>0</v>
      </c>
      <c r="H191" s="16">
        <v>1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76"/>
      <c r="P191" s="93"/>
    </row>
    <row r="192" spans="1:16" s="3" customFormat="1" ht="12.75">
      <c r="A192" s="72"/>
      <c r="B192" s="81"/>
      <c r="C192" s="14"/>
      <c r="D192" s="76"/>
      <c r="E192" s="19" t="str">
        <f t="shared" si="58"/>
        <v>внебюджет</v>
      </c>
      <c r="F192" s="16">
        <f>SUM(G192:N192)</f>
        <v>1</v>
      </c>
      <c r="G192" s="20">
        <v>0</v>
      </c>
      <c r="H192" s="16">
        <v>1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76"/>
      <c r="P192" s="93"/>
    </row>
    <row r="193" spans="1:16" s="3" customFormat="1" ht="12.75">
      <c r="A193" s="72" t="s">
        <v>257</v>
      </c>
      <c r="B193" s="81" t="s">
        <v>139</v>
      </c>
      <c r="C193" s="14"/>
      <c r="D193" s="76" t="s">
        <v>38</v>
      </c>
      <c r="E193" s="19" t="str">
        <f t="shared" si="58"/>
        <v>всего</v>
      </c>
      <c r="F193" s="16">
        <f>SUM(G193:N193)</f>
        <v>9.499999999999998</v>
      </c>
      <c r="G193" s="20">
        <f aca="true" t="shared" si="59" ref="G193:N193">SUM(G194:G197)</f>
        <v>0</v>
      </c>
      <c r="H193" s="16">
        <f t="shared" si="59"/>
        <v>9.499999999999998</v>
      </c>
      <c r="I193" s="20">
        <f t="shared" si="59"/>
        <v>0</v>
      </c>
      <c r="J193" s="20">
        <f t="shared" si="59"/>
        <v>0</v>
      </c>
      <c r="K193" s="20">
        <f t="shared" si="59"/>
        <v>0</v>
      </c>
      <c r="L193" s="20">
        <f t="shared" si="59"/>
        <v>0</v>
      </c>
      <c r="M193" s="20">
        <f t="shared" si="59"/>
        <v>0</v>
      </c>
      <c r="N193" s="20">
        <f t="shared" si="59"/>
        <v>0</v>
      </c>
      <c r="O193" s="76" t="s">
        <v>88</v>
      </c>
      <c r="P193" s="79" t="s">
        <v>97</v>
      </c>
    </row>
    <row r="194" spans="1:16" s="3" customFormat="1" ht="25.5">
      <c r="A194" s="72"/>
      <c r="B194" s="81"/>
      <c r="C194" s="14"/>
      <c r="D194" s="76"/>
      <c r="E194" s="19" t="str">
        <f t="shared" si="58"/>
        <v>федеральный бюджет</v>
      </c>
      <c r="F194" s="16">
        <f>SUM(G194:N194)</f>
        <v>6</v>
      </c>
      <c r="G194" s="20">
        <v>0</v>
      </c>
      <c r="H194" s="16">
        <v>6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76"/>
      <c r="P194" s="93"/>
    </row>
    <row r="195" spans="1:16" s="3" customFormat="1" ht="12.75">
      <c r="A195" s="72"/>
      <c r="B195" s="81"/>
      <c r="C195" s="14"/>
      <c r="D195" s="76"/>
      <c r="E195" s="19" t="str">
        <f t="shared" si="58"/>
        <v>бюджет УР</v>
      </c>
      <c r="F195" s="16">
        <f>SUM(G195:N195)</f>
        <v>1.1</v>
      </c>
      <c r="G195" s="20">
        <v>0</v>
      </c>
      <c r="H195" s="16">
        <v>1.1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76"/>
      <c r="P195" s="93"/>
    </row>
    <row r="196" spans="1:16" s="3" customFormat="1" ht="12.75">
      <c r="A196" s="72"/>
      <c r="B196" s="81"/>
      <c r="C196" s="14"/>
      <c r="D196" s="76"/>
      <c r="E196" s="19" t="str">
        <f t="shared" si="58"/>
        <v>бюджет МО</v>
      </c>
      <c r="F196" s="16">
        <f>SUM(G196:N196)</f>
        <v>1.2</v>
      </c>
      <c r="G196" s="20">
        <v>0</v>
      </c>
      <c r="H196" s="16">
        <v>1.2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76"/>
      <c r="P196" s="93"/>
    </row>
    <row r="197" spans="1:16" s="3" customFormat="1" ht="12.75">
      <c r="A197" s="72"/>
      <c r="B197" s="81"/>
      <c r="C197" s="14"/>
      <c r="D197" s="76"/>
      <c r="E197" s="19" t="str">
        <f t="shared" si="58"/>
        <v>внебюджет</v>
      </c>
      <c r="F197" s="16">
        <f>SUM(G197:N197)</f>
        <v>1.2</v>
      </c>
      <c r="G197" s="20">
        <v>0</v>
      </c>
      <c r="H197" s="16">
        <v>1.2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76"/>
      <c r="P197" s="93"/>
    </row>
    <row r="198" spans="1:16" s="3" customFormat="1" ht="12.75">
      <c r="A198" s="72" t="s">
        <v>258</v>
      </c>
      <c r="B198" s="81" t="s">
        <v>140</v>
      </c>
      <c r="C198" s="14"/>
      <c r="D198" s="76" t="s">
        <v>38</v>
      </c>
      <c r="E198" s="19" t="str">
        <f t="shared" si="58"/>
        <v>всего</v>
      </c>
      <c r="F198" s="16">
        <f>SUM(G198:N198)</f>
        <v>4.800000000000001</v>
      </c>
      <c r="G198" s="20">
        <f aca="true" t="shared" si="60" ref="G198:N198">SUM(G199:G202)</f>
        <v>0</v>
      </c>
      <c r="H198" s="16">
        <f t="shared" si="60"/>
        <v>4.800000000000001</v>
      </c>
      <c r="I198" s="20">
        <f t="shared" si="60"/>
        <v>0</v>
      </c>
      <c r="J198" s="20">
        <f t="shared" si="60"/>
        <v>0</v>
      </c>
      <c r="K198" s="20">
        <f t="shared" si="60"/>
        <v>0</v>
      </c>
      <c r="L198" s="20">
        <f t="shared" si="60"/>
        <v>0</v>
      </c>
      <c r="M198" s="20">
        <f t="shared" si="60"/>
        <v>0</v>
      </c>
      <c r="N198" s="20">
        <f t="shared" si="60"/>
        <v>0</v>
      </c>
      <c r="O198" s="76" t="s">
        <v>88</v>
      </c>
      <c r="P198" s="79" t="s">
        <v>98</v>
      </c>
    </row>
    <row r="199" spans="1:16" s="3" customFormat="1" ht="25.5">
      <c r="A199" s="72"/>
      <c r="B199" s="81"/>
      <c r="C199" s="14"/>
      <c r="D199" s="76"/>
      <c r="E199" s="19" t="str">
        <f t="shared" si="58"/>
        <v>федеральный бюджет</v>
      </c>
      <c r="F199" s="16">
        <f>SUM(G199:N199)</f>
        <v>2</v>
      </c>
      <c r="G199" s="20">
        <v>0</v>
      </c>
      <c r="H199" s="16">
        <v>2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76"/>
      <c r="P199" s="93"/>
    </row>
    <row r="200" spans="1:16" s="3" customFormat="1" ht="12.75">
      <c r="A200" s="72"/>
      <c r="B200" s="81"/>
      <c r="C200" s="14"/>
      <c r="D200" s="76"/>
      <c r="E200" s="19" t="str">
        <f t="shared" si="58"/>
        <v>бюджет УР</v>
      </c>
      <c r="F200" s="16">
        <f>SUM(G200:N200)</f>
        <v>2</v>
      </c>
      <c r="G200" s="20">
        <v>0</v>
      </c>
      <c r="H200" s="16">
        <v>2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76"/>
      <c r="P200" s="93"/>
    </row>
    <row r="201" spans="1:16" s="3" customFormat="1" ht="12.75">
      <c r="A201" s="72"/>
      <c r="B201" s="81"/>
      <c r="C201" s="14"/>
      <c r="D201" s="76"/>
      <c r="E201" s="19" t="str">
        <f t="shared" si="58"/>
        <v>бюджет МО</v>
      </c>
      <c r="F201" s="16">
        <f>SUM(G201:N201)</f>
        <v>0.4</v>
      </c>
      <c r="G201" s="20">
        <v>0</v>
      </c>
      <c r="H201" s="16">
        <v>0.4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76"/>
      <c r="P201" s="93"/>
    </row>
    <row r="202" spans="1:16" s="3" customFormat="1" ht="17.25" customHeight="1">
      <c r="A202" s="72"/>
      <c r="B202" s="81"/>
      <c r="C202" s="14"/>
      <c r="D202" s="76"/>
      <c r="E202" s="19" t="str">
        <f t="shared" si="58"/>
        <v>внебюджет</v>
      </c>
      <c r="F202" s="16">
        <f>SUM(G202:N202)</f>
        <v>0.4</v>
      </c>
      <c r="G202" s="20">
        <v>0</v>
      </c>
      <c r="H202" s="16">
        <v>0.4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76"/>
      <c r="P202" s="93"/>
    </row>
    <row r="203" spans="1:16" s="4" customFormat="1" ht="12.75">
      <c r="A203" s="105" t="s">
        <v>259</v>
      </c>
      <c r="B203" s="113" t="s">
        <v>76</v>
      </c>
      <c r="C203" s="65" t="s">
        <v>13</v>
      </c>
      <c r="D203" s="65" t="s">
        <v>38</v>
      </c>
      <c r="E203" s="28" t="s">
        <v>8</v>
      </c>
      <c r="F203" s="30">
        <f>SUM(H203:N203)</f>
        <v>30.54</v>
      </c>
      <c r="G203" s="31">
        <f aca="true" t="shared" si="61" ref="G203:N203">SUM(G204:G207)</f>
        <v>0</v>
      </c>
      <c r="H203" s="30">
        <f t="shared" si="61"/>
        <v>3.34</v>
      </c>
      <c r="I203" s="30">
        <f t="shared" si="61"/>
        <v>27.2</v>
      </c>
      <c r="J203" s="31">
        <f t="shared" si="61"/>
        <v>0</v>
      </c>
      <c r="K203" s="31">
        <f t="shared" si="61"/>
        <v>0</v>
      </c>
      <c r="L203" s="31">
        <f t="shared" si="61"/>
        <v>0</v>
      </c>
      <c r="M203" s="31">
        <f t="shared" si="61"/>
        <v>0</v>
      </c>
      <c r="N203" s="31">
        <f t="shared" si="61"/>
        <v>0</v>
      </c>
      <c r="O203" s="65" t="s">
        <v>88</v>
      </c>
      <c r="P203" s="106"/>
    </row>
    <row r="204" spans="1:16" s="4" customFormat="1" ht="25.5">
      <c r="A204" s="105"/>
      <c r="B204" s="113"/>
      <c r="C204" s="65"/>
      <c r="D204" s="65"/>
      <c r="E204" s="28" t="s">
        <v>45</v>
      </c>
      <c r="F204" s="30">
        <f>SUM(H204:N204)</f>
        <v>25.580000000000002</v>
      </c>
      <c r="G204" s="31">
        <f aca="true" t="shared" si="62" ref="G204:N206">G209+G214+G219+G224</f>
        <v>0</v>
      </c>
      <c r="H204" s="30">
        <f t="shared" si="62"/>
        <v>1.3</v>
      </c>
      <c r="I204" s="30">
        <f t="shared" si="62"/>
        <v>24.28</v>
      </c>
      <c r="J204" s="31">
        <f t="shared" si="62"/>
        <v>0</v>
      </c>
      <c r="K204" s="31">
        <f t="shared" si="62"/>
        <v>0</v>
      </c>
      <c r="L204" s="31">
        <f t="shared" si="62"/>
        <v>0</v>
      </c>
      <c r="M204" s="31">
        <f t="shared" si="62"/>
        <v>0</v>
      </c>
      <c r="N204" s="31">
        <f t="shared" si="62"/>
        <v>0</v>
      </c>
      <c r="O204" s="65"/>
      <c r="P204" s="107"/>
    </row>
    <row r="205" spans="1:16" s="4" customFormat="1" ht="12.75">
      <c r="A205" s="105"/>
      <c r="B205" s="113"/>
      <c r="C205" s="65"/>
      <c r="D205" s="65"/>
      <c r="E205" s="28" t="s">
        <v>9</v>
      </c>
      <c r="F205" s="30">
        <f>SUM(H205:N205)</f>
        <v>0.4</v>
      </c>
      <c r="G205" s="31">
        <f t="shared" si="62"/>
        <v>0</v>
      </c>
      <c r="H205" s="30">
        <f t="shared" si="62"/>
        <v>0.2</v>
      </c>
      <c r="I205" s="30">
        <f t="shared" si="62"/>
        <v>0.2</v>
      </c>
      <c r="J205" s="31">
        <f t="shared" si="62"/>
        <v>0</v>
      </c>
      <c r="K205" s="31">
        <f t="shared" si="62"/>
        <v>0</v>
      </c>
      <c r="L205" s="31">
        <f t="shared" si="62"/>
        <v>0</v>
      </c>
      <c r="M205" s="31">
        <f t="shared" si="62"/>
        <v>0</v>
      </c>
      <c r="N205" s="31">
        <f t="shared" si="62"/>
        <v>0</v>
      </c>
      <c r="O205" s="65"/>
      <c r="P205" s="107"/>
    </row>
    <row r="206" spans="1:16" s="4" customFormat="1" ht="12.75">
      <c r="A206" s="105"/>
      <c r="B206" s="113"/>
      <c r="C206" s="65"/>
      <c r="D206" s="65"/>
      <c r="E206" s="28" t="s">
        <v>10</v>
      </c>
      <c r="F206" s="30">
        <f>SUM(H206:N206)</f>
        <v>4.5600000000000005</v>
      </c>
      <c r="G206" s="31">
        <f t="shared" si="62"/>
        <v>0</v>
      </c>
      <c r="H206" s="30">
        <f t="shared" si="62"/>
        <v>1.8399999999999999</v>
      </c>
      <c r="I206" s="30">
        <f t="shared" si="62"/>
        <v>2.72</v>
      </c>
      <c r="J206" s="31">
        <f t="shared" si="62"/>
        <v>0</v>
      </c>
      <c r="K206" s="31">
        <f t="shared" si="62"/>
        <v>0</v>
      </c>
      <c r="L206" s="31">
        <f t="shared" si="62"/>
        <v>0</v>
      </c>
      <c r="M206" s="31">
        <f t="shared" si="62"/>
        <v>0</v>
      </c>
      <c r="N206" s="31">
        <f t="shared" si="62"/>
        <v>0</v>
      </c>
      <c r="O206" s="65"/>
      <c r="P206" s="107"/>
    </row>
    <row r="207" spans="1:16" s="4" customFormat="1" ht="12.75">
      <c r="A207" s="105"/>
      <c r="B207" s="113"/>
      <c r="C207" s="65"/>
      <c r="D207" s="65"/>
      <c r="E207" s="28" t="s">
        <v>14</v>
      </c>
      <c r="F207" s="31">
        <f>SUM(H207:N207)</f>
        <v>0</v>
      </c>
      <c r="G207" s="31">
        <f aca="true" t="shared" si="63" ref="G207:N207">G227+G222+G217+G212</f>
        <v>0</v>
      </c>
      <c r="H207" s="31">
        <f t="shared" si="63"/>
        <v>0</v>
      </c>
      <c r="I207" s="31">
        <f t="shared" si="63"/>
        <v>0</v>
      </c>
      <c r="J207" s="31">
        <f t="shared" si="63"/>
        <v>0</v>
      </c>
      <c r="K207" s="31">
        <f t="shared" si="63"/>
        <v>0</v>
      </c>
      <c r="L207" s="31">
        <f t="shared" si="63"/>
        <v>0</v>
      </c>
      <c r="M207" s="31">
        <f t="shared" si="63"/>
        <v>0</v>
      </c>
      <c r="N207" s="31">
        <f t="shared" si="63"/>
        <v>0</v>
      </c>
      <c r="O207" s="65"/>
      <c r="P207" s="107"/>
    </row>
    <row r="208" spans="1:16" s="3" customFormat="1" ht="12.75">
      <c r="A208" s="72" t="s">
        <v>260</v>
      </c>
      <c r="B208" s="81" t="s">
        <v>141</v>
      </c>
      <c r="C208" s="14"/>
      <c r="D208" s="76" t="s">
        <v>38</v>
      </c>
      <c r="E208" s="19" t="s">
        <v>8</v>
      </c>
      <c r="F208" s="16">
        <f aca="true" t="shared" si="64" ref="F208:F253">SUM(G208:N208)</f>
        <v>1.67</v>
      </c>
      <c r="G208" s="20">
        <f aca="true" t="shared" si="65" ref="G208:N208">SUM(G209:G212)</f>
        <v>0</v>
      </c>
      <c r="H208" s="16">
        <f t="shared" si="65"/>
        <v>1.67</v>
      </c>
      <c r="I208" s="20">
        <f t="shared" si="65"/>
        <v>0</v>
      </c>
      <c r="J208" s="20">
        <f t="shared" si="65"/>
        <v>0</v>
      </c>
      <c r="K208" s="20">
        <f t="shared" si="65"/>
        <v>0</v>
      </c>
      <c r="L208" s="20">
        <f t="shared" si="65"/>
        <v>0</v>
      </c>
      <c r="M208" s="20">
        <f t="shared" si="65"/>
        <v>0</v>
      </c>
      <c r="N208" s="20">
        <f t="shared" si="65"/>
        <v>0</v>
      </c>
      <c r="O208" s="76" t="s">
        <v>88</v>
      </c>
      <c r="P208" s="79" t="s">
        <v>109</v>
      </c>
    </row>
    <row r="209" spans="1:16" s="3" customFormat="1" ht="25.5">
      <c r="A209" s="72"/>
      <c r="B209" s="81"/>
      <c r="C209" s="14"/>
      <c r="D209" s="76"/>
      <c r="E209" s="19" t="s">
        <v>45</v>
      </c>
      <c r="F209" s="16">
        <f t="shared" si="64"/>
        <v>1.3</v>
      </c>
      <c r="G209" s="20">
        <v>0</v>
      </c>
      <c r="H209" s="16">
        <v>1.3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76"/>
      <c r="P209" s="93"/>
    </row>
    <row r="210" spans="1:16" s="3" customFormat="1" ht="12.75">
      <c r="A210" s="72"/>
      <c r="B210" s="81"/>
      <c r="C210" s="14"/>
      <c r="D210" s="76"/>
      <c r="E210" s="19" t="s">
        <v>9</v>
      </c>
      <c r="F210" s="16">
        <f t="shared" si="64"/>
        <v>0.2</v>
      </c>
      <c r="G210" s="20">
        <v>0</v>
      </c>
      <c r="H210" s="16">
        <v>0.2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76"/>
      <c r="P210" s="93"/>
    </row>
    <row r="211" spans="1:16" s="3" customFormat="1" ht="12.75">
      <c r="A211" s="72"/>
      <c r="B211" s="81"/>
      <c r="C211" s="14"/>
      <c r="D211" s="76"/>
      <c r="E211" s="19" t="s">
        <v>10</v>
      </c>
      <c r="F211" s="16">
        <f t="shared" si="64"/>
        <v>0.17</v>
      </c>
      <c r="G211" s="20">
        <v>0</v>
      </c>
      <c r="H211" s="16">
        <v>0.17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76"/>
      <c r="P211" s="93"/>
    </row>
    <row r="212" spans="1:16" s="3" customFormat="1" ht="12.75">
      <c r="A212" s="72"/>
      <c r="B212" s="81"/>
      <c r="C212" s="14"/>
      <c r="D212" s="76"/>
      <c r="E212" s="19" t="s">
        <v>14</v>
      </c>
      <c r="F212" s="20">
        <f t="shared" si="64"/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76"/>
      <c r="P212" s="93"/>
    </row>
    <row r="213" spans="1:16" s="3" customFormat="1" ht="12.75">
      <c r="A213" s="72" t="s">
        <v>261</v>
      </c>
      <c r="B213" s="81" t="s">
        <v>142</v>
      </c>
      <c r="C213" s="14"/>
      <c r="D213" s="76" t="s">
        <v>38</v>
      </c>
      <c r="E213" s="19" t="str">
        <f aca="true" t="shared" si="66" ref="E213:E227">E208</f>
        <v>всего</v>
      </c>
      <c r="F213" s="16">
        <f t="shared" si="64"/>
        <v>25.2</v>
      </c>
      <c r="G213" s="20">
        <f aca="true" t="shared" si="67" ref="G213:N213">SUM(G214:G217)</f>
        <v>0</v>
      </c>
      <c r="H213" s="20">
        <f t="shared" si="67"/>
        <v>0</v>
      </c>
      <c r="I213" s="16">
        <f t="shared" si="67"/>
        <v>25.2</v>
      </c>
      <c r="J213" s="20">
        <f t="shared" si="67"/>
        <v>0</v>
      </c>
      <c r="K213" s="20">
        <f t="shared" si="67"/>
        <v>0</v>
      </c>
      <c r="L213" s="20">
        <f t="shared" si="67"/>
        <v>0</v>
      </c>
      <c r="M213" s="20">
        <f t="shared" si="67"/>
        <v>0</v>
      </c>
      <c r="N213" s="20">
        <f t="shared" si="67"/>
        <v>0</v>
      </c>
      <c r="O213" s="76" t="s">
        <v>88</v>
      </c>
      <c r="P213" s="79" t="s">
        <v>203</v>
      </c>
    </row>
    <row r="214" spans="1:16" s="3" customFormat="1" ht="25.5">
      <c r="A214" s="72"/>
      <c r="B214" s="81"/>
      <c r="C214" s="14"/>
      <c r="D214" s="76"/>
      <c r="E214" s="19" t="str">
        <f t="shared" si="66"/>
        <v>федеральный бюджет</v>
      </c>
      <c r="F214" s="16">
        <f t="shared" si="64"/>
        <v>22.48</v>
      </c>
      <c r="G214" s="20">
        <v>0</v>
      </c>
      <c r="H214" s="20">
        <v>0</v>
      </c>
      <c r="I214" s="16">
        <v>22.48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76"/>
      <c r="P214" s="93"/>
    </row>
    <row r="215" spans="1:16" s="3" customFormat="1" ht="12.75">
      <c r="A215" s="72"/>
      <c r="B215" s="81"/>
      <c r="C215" s="14"/>
      <c r="D215" s="76"/>
      <c r="E215" s="19" t="str">
        <f t="shared" si="66"/>
        <v>бюджет УР</v>
      </c>
      <c r="F215" s="16">
        <f t="shared" si="64"/>
        <v>0.2</v>
      </c>
      <c r="G215" s="20">
        <v>0</v>
      </c>
      <c r="H215" s="20">
        <v>0</v>
      </c>
      <c r="I215" s="16">
        <v>0.2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76"/>
      <c r="P215" s="93"/>
    </row>
    <row r="216" spans="1:16" s="3" customFormat="1" ht="12.75">
      <c r="A216" s="72"/>
      <c r="B216" s="81"/>
      <c r="C216" s="14"/>
      <c r="D216" s="76"/>
      <c r="E216" s="19" t="str">
        <f t="shared" si="66"/>
        <v>бюджет МО</v>
      </c>
      <c r="F216" s="16">
        <f t="shared" si="64"/>
        <v>2.52</v>
      </c>
      <c r="G216" s="20">
        <v>0</v>
      </c>
      <c r="H216" s="20">
        <v>0</v>
      </c>
      <c r="I216" s="16">
        <v>2.52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76"/>
      <c r="P216" s="93"/>
    </row>
    <row r="217" spans="1:16" s="3" customFormat="1" ht="12.75">
      <c r="A217" s="72"/>
      <c r="B217" s="81"/>
      <c r="C217" s="14"/>
      <c r="D217" s="76"/>
      <c r="E217" s="19" t="str">
        <f t="shared" si="66"/>
        <v>внебюджет</v>
      </c>
      <c r="F217" s="20">
        <f t="shared" si="64"/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76"/>
      <c r="P217" s="93"/>
    </row>
    <row r="218" spans="1:16" s="3" customFormat="1" ht="12.75">
      <c r="A218" s="72" t="s">
        <v>262</v>
      </c>
      <c r="B218" s="81" t="s">
        <v>143</v>
      </c>
      <c r="C218" s="14"/>
      <c r="D218" s="76" t="s">
        <v>38</v>
      </c>
      <c r="E218" s="19" t="str">
        <f t="shared" si="66"/>
        <v>всего</v>
      </c>
      <c r="F218" s="16">
        <f t="shared" si="64"/>
        <v>1.67</v>
      </c>
      <c r="G218" s="20">
        <f aca="true" t="shared" si="68" ref="G218:N218">SUM(G219:G222)</f>
        <v>0</v>
      </c>
      <c r="H218" s="16">
        <f t="shared" si="68"/>
        <v>1.67</v>
      </c>
      <c r="I218" s="20">
        <f t="shared" si="68"/>
        <v>0</v>
      </c>
      <c r="J218" s="20">
        <f t="shared" si="68"/>
        <v>0</v>
      </c>
      <c r="K218" s="20">
        <f t="shared" si="68"/>
        <v>0</v>
      </c>
      <c r="L218" s="20">
        <f t="shared" si="68"/>
        <v>0</v>
      </c>
      <c r="M218" s="20">
        <f t="shared" si="68"/>
        <v>0</v>
      </c>
      <c r="N218" s="20">
        <f t="shared" si="68"/>
        <v>0</v>
      </c>
      <c r="O218" s="76" t="s">
        <v>88</v>
      </c>
      <c r="P218" s="130" t="s">
        <v>92</v>
      </c>
    </row>
    <row r="219" spans="1:16" s="3" customFormat="1" ht="25.5">
      <c r="A219" s="72"/>
      <c r="B219" s="81"/>
      <c r="C219" s="14"/>
      <c r="D219" s="76"/>
      <c r="E219" s="19" t="str">
        <f t="shared" si="66"/>
        <v>федеральный бюджет</v>
      </c>
      <c r="F219" s="20">
        <f t="shared" si="64"/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76"/>
      <c r="P219" s="130"/>
    </row>
    <row r="220" spans="1:16" s="3" customFormat="1" ht="12.75">
      <c r="A220" s="72"/>
      <c r="B220" s="81"/>
      <c r="C220" s="14"/>
      <c r="D220" s="76"/>
      <c r="E220" s="19" t="str">
        <f t="shared" si="66"/>
        <v>бюджет УР</v>
      </c>
      <c r="F220" s="20">
        <f t="shared" si="64"/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76"/>
      <c r="P220" s="130"/>
    </row>
    <row r="221" spans="1:16" s="3" customFormat="1" ht="12.75">
      <c r="A221" s="72"/>
      <c r="B221" s="81"/>
      <c r="C221" s="14"/>
      <c r="D221" s="76"/>
      <c r="E221" s="19" t="str">
        <f t="shared" si="66"/>
        <v>бюджет МО</v>
      </c>
      <c r="F221" s="16">
        <f t="shared" si="64"/>
        <v>1.67</v>
      </c>
      <c r="G221" s="20">
        <v>0</v>
      </c>
      <c r="H221" s="16">
        <v>1.67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76"/>
      <c r="P221" s="130"/>
    </row>
    <row r="222" spans="1:16" s="3" customFormat="1" ht="38.25" customHeight="1">
      <c r="A222" s="72"/>
      <c r="B222" s="81"/>
      <c r="C222" s="14"/>
      <c r="D222" s="76"/>
      <c r="E222" s="19" t="str">
        <f t="shared" si="66"/>
        <v>внебюджет</v>
      </c>
      <c r="F222" s="20">
        <f t="shared" si="64"/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76"/>
      <c r="P222" s="130"/>
    </row>
    <row r="223" spans="1:16" s="3" customFormat="1" ht="12.75">
      <c r="A223" s="72" t="s">
        <v>263</v>
      </c>
      <c r="B223" s="81" t="s">
        <v>144</v>
      </c>
      <c r="C223" s="14"/>
      <c r="D223" s="76" t="s">
        <v>38</v>
      </c>
      <c r="E223" s="19" t="str">
        <f t="shared" si="66"/>
        <v>всего</v>
      </c>
      <c r="F223" s="16">
        <f t="shared" si="64"/>
        <v>2</v>
      </c>
      <c r="G223" s="20">
        <f aca="true" t="shared" si="69" ref="G223:N223">SUM(G224:G227)</f>
        <v>0</v>
      </c>
      <c r="H223" s="20">
        <f t="shared" si="69"/>
        <v>0</v>
      </c>
      <c r="I223" s="16">
        <f t="shared" si="69"/>
        <v>2</v>
      </c>
      <c r="J223" s="20">
        <f t="shared" si="69"/>
        <v>0</v>
      </c>
      <c r="K223" s="20">
        <f t="shared" si="69"/>
        <v>0</v>
      </c>
      <c r="L223" s="20">
        <f t="shared" si="69"/>
        <v>0</v>
      </c>
      <c r="M223" s="20">
        <f t="shared" si="69"/>
        <v>0</v>
      </c>
      <c r="N223" s="20">
        <f t="shared" si="69"/>
        <v>0</v>
      </c>
      <c r="O223" s="76" t="s">
        <v>88</v>
      </c>
      <c r="P223" s="79" t="s">
        <v>110</v>
      </c>
    </row>
    <row r="224" spans="1:16" s="3" customFormat="1" ht="24.75" customHeight="1">
      <c r="A224" s="72"/>
      <c r="B224" s="81"/>
      <c r="C224" s="14"/>
      <c r="D224" s="76"/>
      <c r="E224" s="19" t="str">
        <f t="shared" si="66"/>
        <v>федеральный бюджет</v>
      </c>
      <c r="F224" s="16">
        <f t="shared" si="64"/>
        <v>1.8</v>
      </c>
      <c r="G224" s="20">
        <v>0</v>
      </c>
      <c r="H224" s="20">
        <v>0</v>
      </c>
      <c r="I224" s="16">
        <v>1.8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76"/>
      <c r="P224" s="93"/>
    </row>
    <row r="225" spans="1:16" s="3" customFormat="1" ht="12.75">
      <c r="A225" s="72"/>
      <c r="B225" s="81"/>
      <c r="C225" s="14"/>
      <c r="D225" s="76"/>
      <c r="E225" s="19" t="str">
        <f t="shared" si="66"/>
        <v>бюджет УР</v>
      </c>
      <c r="F225" s="20">
        <f t="shared" si="64"/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76"/>
      <c r="P225" s="93"/>
    </row>
    <row r="226" spans="1:16" s="3" customFormat="1" ht="12.75">
      <c r="A226" s="72"/>
      <c r="B226" s="81"/>
      <c r="C226" s="14"/>
      <c r="D226" s="76"/>
      <c r="E226" s="19" t="str">
        <f t="shared" si="66"/>
        <v>бюджет МО</v>
      </c>
      <c r="F226" s="16">
        <f t="shared" si="64"/>
        <v>0.2</v>
      </c>
      <c r="G226" s="20">
        <v>0</v>
      </c>
      <c r="H226" s="20">
        <v>0</v>
      </c>
      <c r="I226" s="16">
        <v>0.2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76"/>
      <c r="P226" s="93"/>
    </row>
    <row r="227" spans="1:16" s="3" customFormat="1" ht="12.75">
      <c r="A227" s="72"/>
      <c r="B227" s="81"/>
      <c r="C227" s="14"/>
      <c r="D227" s="76"/>
      <c r="E227" s="19" t="str">
        <f t="shared" si="66"/>
        <v>внебюджет</v>
      </c>
      <c r="F227" s="20">
        <f t="shared" si="64"/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76"/>
      <c r="P227" s="93"/>
    </row>
    <row r="228" spans="1:16" s="4" customFormat="1" ht="12.75">
      <c r="A228" s="105" t="s">
        <v>264</v>
      </c>
      <c r="B228" s="113" t="s">
        <v>47</v>
      </c>
      <c r="C228" s="65" t="s">
        <v>13</v>
      </c>
      <c r="D228" s="65" t="s">
        <v>38</v>
      </c>
      <c r="E228" s="28" t="s">
        <v>8</v>
      </c>
      <c r="F228" s="30">
        <f t="shared" si="64"/>
        <v>81.9</v>
      </c>
      <c r="G228" s="31">
        <f aca="true" t="shared" si="70" ref="G228:N228">SUM(G229:G232)</f>
        <v>0</v>
      </c>
      <c r="H228" s="31">
        <f t="shared" si="70"/>
        <v>0</v>
      </c>
      <c r="I228" s="30">
        <f t="shared" si="70"/>
        <v>81.9</v>
      </c>
      <c r="J228" s="31">
        <f t="shared" si="70"/>
        <v>0</v>
      </c>
      <c r="K228" s="31">
        <f t="shared" si="70"/>
        <v>0</v>
      </c>
      <c r="L228" s="31">
        <f t="shared" si="70"/>
        <v>0</v>
      </c>
      <c r="M228" s="31">
        <f t="shared" si="70"/>
        <v>0</v>
      </c>
      <c r="N228" s="31">
        <f t="shared" si="70"/>
        <v>0</v>
      </c>
      <c r="O228" s="65" t="s">
        <v>88</v>
      </c>
      <c r="P228" s="106"/>
    </row>
    <row r="229" spans="1:16" s="4" customFormat="1" ht="28.5" customHeight="1">
      <c r="A229" s="105"/>
      <c r="B229" s="113"/>
      <c r="C229" s="65"/>
      <c r="D229" s="65"/>
      <c r="E229" s="28" t="str">
        <f>E224</f>
        <v>федеральный бюджет</v>
      </c>
      <c r="F229" s="30">
        <f t="shared" si="64"/>
        <v>49.14</v>
      </c>
      <c r="G229" s="31">
        <f>G234+G239+G244++G249</f>
        <v>0</v>
      </c>
      <c r="H229" s="31">
        <f aca="true" t="shared" si="71" ref="H229:M229">H234+H239+H244++H249</f>
        <v>0</v>
      </c>
      <c r="I229" s="30">
        <f>I234+I239+I244++I249</f>
        <v>49.14</v>
      </c>
      <c r="J229" s="31">
        <f t="shared" si="71"/>
        <v>0</v>
      </c>
      <c r="K229" s="31">
        <f t="shared" si="71"/>
        <v>0</v>
      </c>
      <c r="L229" s="31">
        <f t="shared" si="71"/>
        <v>0</v>
      </c>
      <c r="M229" s="31">
        <f t="shared" si="71"/>
        <v>0</v>
      </c>
      <c r="N229" s="31">
        <f>N234+N239+N244++N249</f>
        <v>0</v>
      </c>
      <c r="O229" s="65"/>
      <c r="P229" s="107"/>
    </row>
    <row r="230" spans="1:16" s="4" customFormat="1" ht="12.75">
      <c r="A230" s="105"/>
      <c r="B230" s="113"/>
      <c r="C230" s="65"/>
      <c r="D230" s="65"/>
      <c r="E230" s="28" t="s">
        <v>9</v>
      </c>
      <c r="F230" s="30">
        <f t="shared" si="64"/>
        <v>24.57</v>
      </c>
      <c r="G230" s="31">
        <f>G235+G240+G245++G250</f>
        <v>0</v>
      </c>
      <c r="H230" s="31">
        <f aca="true" t="shared" si="72" ref="H230:M230">H235+H240+H245++H250</f>
        <v>0</v>
      </c>
      <c r="I230" s="30">
        <f>I235+I240+I245++I250</f>
        <v>24.57</v>
      </c>
      <c r="J230" s="31">
        <f t="shared" si="72"/>
        <v>0</v>
      </c>
      <c r="K230" s="31">
        <f t="shared" si="72"/>
        <v>0</v>
      </c>
      <c r="L230" s="31">
        <f t="shared" si="72"/>
        <v>0</v>
      </c>
      <c r="M230" s="31">
        <f t="shared" si="72"/>
        <v>0</v>
      </c>
      <c r="N230" s="31">
        <f>N235+N240+N245++N250</f>
        <v>0</v>
      </c>
      <c r="O230" s="65"/>
      <c r="P230" s="107"/>
    </row>
    <row r="231" spans="1:16" s="4" customFormat="1" ht="12.75">
      <c r="A231" s="105"/>
      <c r="B231" s="113"/>
      <c r="C231" s="65"/>
      <c r="D231" s="65"/>
      <c r="E231" s="28" t="s">
        <v>10</v>
      </c>
      <c r="F231" s="30">
        <f t="shared" si="64"/>
        <v>8.19</v>
      </c>
      <c r="G231" s="31">
        <f>G236+G241+G246++G251</f>
        <v>0</v>
      </c>
      <c r="H231" s="31">
        <f aca="true" t="shared" si="73" ref="H231:M231">H236+H241+H246++H251</f>
        <v>0</v>
      </c>
      <c r="I231" s="30">
        <f>I236+I241+I246++I251</f>
        <v>8.19</v>
      </c>
      <c r="J231" s="31">
        <f t="shared" si="73"/>
        <v>0</v>
      </c>
      <c r="K231" s="31">
        <f t="shared" si="73"/>
        <v>0</v>
      </c>
      <c r="L231" s="31">
        <f t="shared" si="73"/>
        <v>0</v>
      </c>
      <c r="M231" s="31">
        <f t="shared" si="73"/>
        <v>0</v>
      </c>
      <c r="N231" s="31">
        <f>N236+N241+N246++N251</f>
        <v>0</v>
      </c>
      <c r="O231" s="65"/>
      <c r="P231" s="107"/>
    </row>
    <row r="232" spans="1:16" s="4" customFormat="1" ht="15" customHeight="1">
      <c r="A232" s="105"/>
      <c r="B232" s="113"/>
      <c r="C232" s="65"/>
      <c r="D232" s="65"/>
      <c r="E232" s="28" t="s">
        <v>14</v>
      </c>
      <c r="F232" s="31">
        <f t="shared" si="64"/>
        <v>0</v>
      </c>
      <c r="G232" s="31">
        <f>G237+G242+G247++G252</f>
        <v>0</v>
      </c>
      <c r="H232" s="31">
        <f aca="true" t="shared" si="74" ref="H232:M232">H237+H242+H247++H252</f>
        <v>0</v>
      </c>
      <c r="I232" s="31">
        <f>I237+I242+I247++I252</f>
        <v>0</v>
      </c>
      <c r="J232" s="31">
        <f t="shared" si="74"/>
        <v>0</v>
      </c>
      <c r="K232" s="31">
        <f t="shared" si="74"/>
        <v>0</v>
      </c>
      <c r="L232" s="31">
        <f t="shared" si="74"/>
        <v>0</v>
      </c>
      <c r="M232" s="31">
        <f t="shared" si="74"/>
        <v>0</v>
      </c>
      <c r="N232" s="31">
        <f>N237+N242+N247++N252</f>
        <v>0</v>
      </c>
      <c r="O232" s="65"/>
      <c r="P232" s="107"/>
    </row>
    <row r="233" spans="1:16" s="3" customFormat="1" ht="16.5" customHeight="1">
      <c r="A233" s="72" t="s">
        <v>265</v>
      </c>
      <c r="B233" s="93" t="s">
        <v>145</v>
      </c>
      <c r="C233" s="14"/>
      <c r="D233" s="76" t="s">
        <v>38</v>
      </c>
      <c r="E233" s="19" t="s">
        <v>8</v>
      </c>
      <c r="F233" s="16">
        <f t="shared" si="64"/>
        <v>12.6</v>
      </c>
      <c r="G233" s="20">
        <f aca="true" t="shared" si="75" ref="G233:N233">SUM(G234:G237)</f>
        <v>0</v>
      </c>
      <c r="H233" s="20">
        <f t="shared" si="75"/>
        <v>0</v>
      </c>
      <c r="I233" s="16">
        <f t="shared" si="75"/>
        <v>12.6</v>
      </c>
      <c r="J233" s="20">
        <f t="shared" si="75"/>
        <v>0</v>
      </c>
      <c r="K233" s="20">
        <f t="shared" si="75"/>
        <v>0</v>
      </c>
      <c r="L233" s="20">
        <f t="shared" si="75"/>
        <v>0</v>
      </c>
      <c r="M233" s="20">
        <f t="shared" si="75"/>
        <v>0</v>
      </c>
      <c r="N233" s="20">
        <f t="shared" si="75"/>
        <v>0</v>
      </c>
      <c r="O233" s="76" t="s">
        <v>88</v>
      </c>
      <c r="P233" s="79" t="s">
        <v>99</v>
      </c>
    </row>
    <row r="234" spans="1:16" s="3" customFormat="1" ht="25.5">
      <c r="A234" s="72"/>
      <c r="B234" s="93"/>
      <c r="C234" s="14"/>
      <c r="D234" s="76"/>
      <c r="E234" s="19" t="str">
        <f>E229</f>
        <v>федеральный бюджет</v>
      </c>
      <c r="F234" s="16">
        <f t="shared" si="64"/>
        <v>7.56</v>
      </c>
      <c r="G234" s="20">
        <v>0</v>
      </c>
      <c r="H234" s="20">
        <v>0</v>
      </c>
      <c r="I234" s="16">
        <v>7.56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76"/>
      <c r="P234" s="93"/>
    </row>
    <row r="235" spans="1:16" s="3" customFormat="1" ht="12.75">
      <c r="A235" s="72"/>
      <c r="B235" s="93"/>
      <c r="C235" s="14"/>
      <c r="D235" s="76"/>
      <c r="E235" s="19" t="s">
        <v>9</v>
      </c>
      <c r="F235" s="16">
        <f t="shared" si="64"/>
        <v>3.78</v>
      </c>
      <c r="G235" s="20">
        <v>0</v>
      </c>
      <c r="H235" s="20">
        <v>0</v>
      </c>
      <c r="I235" s="16">
        <v>3.78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76"/>
      <c r="P235" s="93"/>
    </row>
    <row r="236" spans="1:16" s="3" customFormat="1" ht="12.75">
      <c r="A236" s="72"/>
      <c r="B236" s="93"/>
      <c r="C236" s="14"/>
      <c r="D236" s="76"/>
      <c r="E236" s="19" t="s">
        <v>10</v>
      </c>
      <c r="F236" s="16">
        <f t="shared" si="64"/>
        <v>1.26</v>
      </c>
      <c r="G236" s="20">
        <v>0</v>
      </c>
      <c r="H236" s="20">
        <v>0</v>
      </c>
      <c r="I236" s="16">
        <v>1.26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76"/>
      <c r="P236" s="93"/>
    </row>
    <row r="237" spans="1:16" s="3" customFormat="1" ht="12.75">
      <c r="A237" s="72"/>
      <c r="B237" s="93"/>
      <c r="C237" s="14"/>
      <c r="D237" s="76"/>
      <c r="E237" s="19" t="s">
        <v>14</v>
      </c>
      <c r="F237" s="20">
        <f t="shared" si="64"/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76"/>
      <c r="P237" s="93"/>
    </row>
    <row r="238" spans="1:16" s="3" customFormat="1" ht="16.5" customHeight="1">
      <c r="A238" s="72" t="s">
        <v>266</v>
      </c>
      <c r="B238" s="93" t="s">
        <v>146</v>
      </c>
      <c r="C238" s="14"/>
      <c r="D238" s="76" t="s">
        <v>38</v>
      </c>
      <c r="E238" s="19" t="str">
        <f aca="true" t="shared" si="76" ref="E238:E252">E233</f>
        <v>всего</v>
      </c>
      <c r="F238" s="16">
        <f t="shared" si="64"/>
        <v>27.3</v>
      </c>
      <c r="G238" s="20">
        <f aca="true" t="shared" si="77" ref="G238:N238">SUM(G239:G242)</f>
        <v>0</v>
      </c>
      <c r="H238" s="20">
        <f t="shared" si="77"/>
        <v>0</v>
      </c>
      <c r="I238" s="16">
        <f t="shared" si="77"/>
        <v>27.3</v>
      </c>
      <c r="J238" s="20">
        <f t="shared" si="77"/>
        <v>0</v>
      </c>
      <c r="K238" s="20">
        <f t="shared" si="77"/>
        <v>0</v>
      </c>
      <c r="L238" s="20">
        <f t="shared" si="77"/>
        <v>0</v>
      </c>
      <c r="M238" s="20">
        <f t="shared" si="77"/>
        <v>0</v>
      </c>
      <c r="N238" s="20">
        <f t="shared" si="77"/>
        <v>0</v>
      </c>
      <c r="O238" s="76" t="s">
        <v>88</v>
      </c>
      <c r="P238" s="79" t="s">
        <v>100</v>
      </c>
    </row>
    <row r="239" spans="1:16" s="3" customFormat="1" ht="25.5">
      <c r="A239" s="72"/>
      <c r="B239" s="93"/>
      <c r="C239" s="14"/>
      <c r="D239" s="76"/>
      <c r="E239" s="19" t="s">
        <v>45</v>
      </c>
      <c r="F239" s="16">
        <f t="shared" si="64"/>
        <v>16.38</v>
      </c>
      <c r="G239" s="20">
        <v>0</v>
      </c>
      <c r="H239" s="20">
        <v>0</v>
      </c>
      <c r="I239" s="16">
        <v>16.38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76"/>
      <c r="P239" s="93"/>
    </row>
    <row r="240" spans="1:16" s="3" customFormat="1" ht="12.75">
      <c r="A240" s="72"/>
      <c r="B240" s="93"/>
      <c r="C240" s="14"/>
      <c r="D240" s="76"/>
      <c r="E240" s="19" t="str">
        <f t="shared" si="76"/>
        <v>бюджет УР</v>
      </c>
      <c r="F240" s="16">
        <f t="shared" si="64"/>
        <v>8.19</v>
      </c>
      <c r="G240" s="20">
        <v>0</v>
      </c>
      <c r="H240" s="20">
        <v>0</v>
      </c>
      <c r="I240" s="16">
        <v>8.19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76"/>
      <c r="P240" s="93"/>
    </row>
    <row r="241" spans="1:16" s="3" customFormat="1" ht="12.75">
      <c r="A241" s="72"/>
      <c r="B241" s="93"/>
      <c r="C241" s="14"/>
      <c r="D241" s="76"/>
      <c r="E241" s="19" t="str">
        <f t="shared" si="76"/>
        <v>бюджет МО</v>
      </c>
      <c r="F241" s="16">
        <f t="shared" si="64"/>
        <v>2.73</v>
      </c>
      <c r="G241" s="20">
        <v>0</v>
      </c>
      <c r="H241" s="20">
        <v>0</v>
      </c>
      <c r="I241" s="16">
        <v>2.73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76"/>
      <c r="P241" s="93"/>
    </row>
    <row r="242" spans="1:16" s="3" customFormat="1" ht="15" customHeight="1">
      <c r="A242" s="72"/>
      <c r="B242" s="93"/>
      <c r="C242" s="14"/>
      <c r="D242" s="76"/>
      <c r="E242" s="19" t="str">
        <f t="shared" si="76"/>
        <v>внебюджет</v>
      </c>
      <c r="F242" s="20">
        <f t="shared" si="64"/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76"/>
      <c r="P242" s="93"/>
    </row>
    <row r="243" spans="1:16" s="3" customFormat="1" ht="16.5" customHeight="1">
      <c r="A243" s="72" t="s">
        <v>267</v>
      </c>
      <c r="B243" s="93" t="s">
        <v>147</v>
      </c>
      <c r="C243" s="14"/>
      <c r="D243" s="76" t="s">
        <v>38</v>
      </c>
      <c r="E243" s="19" t="str">
        <f t="shared" si="76"/>
        <v>всего</v>
      </c>
      <c r="F243" s="16">
        <f t="shared" si="64"/>
        <v>21</v>
      </c>
      <c r="G243" s="20">
        <f aca="true" t="shared" si="78" ref="G243:N243">SUM(G244:G247)</f>
        <v>0</v>
      </c>
      <c r="H243" s="20">
        <f t="shared" si="78"/>
        <v>0</v>
      </c>
      <c r="I243" s="16">
        <f t="shared" si="78"/>
        <v>21</v>
      </c>
      <c r="J243" s="20">
        <f t="shared" si="78"/>
        <v>0</v>
      </c>
      <c r="K243" s="20">
        <f t="shared" si="78"/>
        <v>0</v>
      </c>
      <c r="L243" s="20">
        <f t="shared" si="78"/>
        <v>0</v>
      </c>
      <c r="M243" s="20">
        <f t="shared" si="78"/>
        <v>0</v>
      </c>
      <c r="N243" s="20">
        <f t="shared" si="78"/>
        <v>0</v>
      </c>
      <c r="O243" s="76" t="s">
        <v>88</v>
      </c>
      <c r="P243" s="79" t="s">
        <v>101</v>
      </c>
    </row>
    <row r="244" spans="1:16" s="3" customFormat="1" ht="25.5">
      <c r="A244" s="72"/>
      <c r="B244" s="93"/>
      <c r="C244" s="14"/>
      <c r="D244" s="76"/>
      <c r="E244" s="19" t="s">
        <v>45</v>
      </c>
      <c r="F244" s="16">
        <f t="shared" si="64"/>
        <v>12.6</v>
      </c>
      <c r="G244" s="20">
        <v>0</v>
      </c>
      <c r="H244" s="20">
        <v>0</v>
      </c>
      <c r="I244" s="16">
        <v>12.6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76"/>
      <c r="P244" s="93"/>
    </row>
    <row r="245" spans="1:16" s="3" customFormat="1" ht="12.75">
      <c r="A245" s="72"/>
      <c r="B245" s="93"/>
      <c r="C245" s="14"/>
      <c r="D245" s="76"/>
      <c r="E245" s="19" t="str">
        <f t="shared" si="76"/>
        <v>бюджет УР</v>
      </c>
      <c r="F245" s="16">
        <f t="shared" si="64"/>
        <v>6.3</v>
      </c>
      <c r="G245" s="20">
        <v>0</v>
      </c>
      <c r="H245" s="20">
        <v>0</v>
      </c>
      <c r="I245" s="16">
        <v>6.3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76"/>
      <c r="P245" s="93"/>
    </row>
    <row r="246" spans="1:16" s="3" customFormat="1" ht="12.75">
      <c r="A246" s="72"/>
      <c r="B246" s="93"/>
      <c r="C246" s="14"/>
      <c r="D246" s="76"/>
      <c r="E246" s="19" t="str">
        <f t="shared" si="76"/>
        <v>бюджет МО</v>
      </c>
      <c r="F246" s="16">
        <f t="shared" si="64"/>
        <v>2.1</v>
      </c>
      <c r="G246" s="20">
        <v>0</v>
      </c>
      <c r="H246" s="20">
        <v>0</v>
      </c>
      <c r="I246" s="16">
        <v>2.1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76"/>
      <c r="P246" s="93"/>
    </row>
    <row r="247" spans="1:16" s="3" customFormat="1" ht="12.75">
      <c r="A247" s="72"/>
      <c r="B247" s="93"/>
      <c r="C247" s="14"/>
      <c r="D247" s="76"/>
      <c r="E247" s="19" t="str">
        <f t="shared" si="76"/>
        <v>внебюджет</v>
      </c>
      <c r="F247" s="20">
        <f t="shared" si="64"/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76"/>
      <c r="P247" s="93"/>
    </row>
    <row r="248" spans="1:16" s="3" customFormat="1" ht="17.25" customHeight="1">
      <c r="A248" s="72" t="s">
        <v>268</v>
      </c>
      <c r="B248" s="93" t="s">
        <v>122</v>
      </c>
      <c r="C248" s="14"/>
      <c r="D248" s="76" t="s">
        <v>38</v>
      </c>
      <c r="E248" s="19" t="str">
        <f t="shared" si="76"/>
        <v>всего</v>
      </c>
      <c r="F248" s="16">
        <f t="shared" si="64"/>
        <v>21</v>
      </c>
      <c r="G248" s="20">
        <f aca="true" t="shared" si="79" ref="G248:N248">SUM(G249:G252)</f>
        <v>0</v>
      </c>
      <c r="H248" s="20">
        <f t="shared" si="79"/>
        <v>0</v>
      </c>
      <c r="I248" s="16">
        <f t="shared" si="79"/>
        <v>21</v>
      </c>
      <c r="J248" s="20">
        <f t="shared" si="79"/>
        <v>0</v>
      </c>
      <c r="K248" s="20">
        <f t="shared" si="79"/>
        <v>0</v>
      </c>
      <c r="L248" s="20">
        <f t="shared" si="79"/>
        <v>0</v>
      </c>
      <c r="M248" s="20">
        <f t="shared" si="79"/>
        <v>0</v>
      </c>
      <c r="N248" s="20">
        <f t="shared" si="79"/>
        <v>0</v>
      </c>
      <c r="O248" s="76" t="s">
        <v>88</v>
      </c>
      <c r="P248" s="79" t="s">
        <v>101</v>
      </c>
    </row>
    <row r="249" spans="1:16" s="3" customFormat="1" ht="25.5">
      <c r="A249" s="72"/>
      <c r="B249" s="93"/>
      <c r="C249" s="14"/>
      <c r="D249" s="76"/>
      <c r="E249" s="19" t="s">
        <v>45</v>
      </c>
      <c r="F249" s="16">
        <f t="shared" si="64"/>
        <v>12.6</v>
      </c>
      <c r="G249" s="20">
        <v>0</v>
      </c>
      <c r="H249" s="20">
        <v>0</v>
      </c>
      <c r="I249" s="16">
        <v>12.6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76"/>
      <c r="P249" s="93"/>
    </row>
    <row r="250" spans="1:16" s="3" customFormat="1" ht="12.75">
      <c r="A250" s="72"/>
      <c r="B250" s="93"/>
      <c r="C250" s="14"/>
      <c r="D250" s="76"/>
      <c r="E250" s="19" t="str">
        <f t="shared" si="76"/>
        <v>бюджет УР</v>
      </c>
      <c r="F250" s="16">
        <f t="shared" si="64"/>
        <v>6.3</v>
      </c>
      <c r="G250" s="20">
        <v>0</v>
      </c>
      <c r="H250" s="20">
        <v>0</v>
      </c>
      <c r="I250" s="16">
        <v>6.3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76"/>
      <c r="P250" s="93"/>
    </row>
    <row r="251" spans="1:16" s="3" customFormat="1" ht="12.75">
      <c r="A251" s="72"/>
      <c r="B251" s="93"/>
      <c r="C251" s="14"/>
      <c r="D251" s="76"/>
      <c r="E251" s="19" t="str">
        <f t="shared" si="76"/>
        <v>бюджет МО</v>
      </c>
      <c r="F251" s="16">
        <f t="shared" si="64"/>
        <v>2.1</v>
      </c>
      <c r="G251" s="20">
        <v>0</v>
      </c>
      <c r="H251" s="20">
        <v>0</v>
      </c>
      <c r="I251" s="16">
        <v>2.1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76"/>
      <c r="P251" s="93"/>
    </row>
    <row r="252" spans="1:16" s="3" customFormat="1" ht="12.75">
      <c r="A252" s="72"/>
      <c r="B252" s="93"/>
      <c r="C252" s="14"/>
      <c r="D252" s="76"/>
      <c r="E252" s="19" t="str">
        <f t="shared" si="76"/>
        <v>внебюджет</v>
      </c>
      <c r="F252" s="20">
        <f t="shared" si="64"/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76"/>
      <c r="P252" s="93"/>
    </row>
    <row r="253" spans="1:16" s="3" customFormat="1" ht="12.75">
      <c r="A253" s="105" t="s">
        <v>269</v>
      </c>
      <c r="B253" s="118" t="s">
        <v>90</v>
      </c>
      <c r="C253" s="34"/>
      <c r="D253" s="65" t="s">
        <v>38</v>
      </c>
      <c r="E253" s="28" t="s">
        <v>8</v>
      </c>
      <c r="F253" s="30">
        <f t="shared" si="64"/>
        <v>0.6</v>
      </c>
      <c r="G253" s="31">
        <f aca="true" t="shared" si="80" ref="G253:N253">SUM(G254:G257)</f>
        <v>0</v>
      </c>
      <c r="H253" s="31">
        <f t="shared" si="80"/>
        <v>0</v>
      </c>
      <c r="I253" s="30">
        <f t="shared" si="80"/>
        <v>0.6</v>
      </c>
      <c r="J253" s="31">
        <f t="shared" si="80"/>
        <v>0</v>
      </c>
      <c r="K253" s="31">
        <f t="shared" si="80"/>
        <v>0</v>
      </c>
      <c r="L253" s="31">
        <f t="shared" si="80"/>
        <v>0</v>
      </c>
      <c r="M253" s="31">
        <f t="shared" si="80"/>
        <v>0</v>
      </c>
      <c r="N253" s="31">
        <f t="shared" si="80"/>
        <v>0</v>
      </c>
      <c r="O253" s="65" t="s">
        <v>88</v>
      </c>
      <c r="P253" s="118" t="s">
        <v>89</v>
      </c>
    </row>
    <row r="254" spans="1:16" s="3" customFormat="1" ht="25.5">
      <c r="A254" s="105"/>
      <c r="B254" s="118"/>
      <c r="C254" s="34"/>
      <c r="D254" s="65"/>
      <c r="E254" s="28" t="s">
        <v>45</v>
      </c>
      <c r="F254" s="31">
        <f aca="true" t="shared" si="81" ref="F254:F261">SUM(G254:N254)</f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65"/>
      <c r="P254" s="118"/>
    </row>
    <row r="255" spans="1:16" s="3" customFormat="1" ht="12.75">
      <c r="A255" s="105"/>
      <c r="B255" s="118"/>
      <c r="C255" s="34"/>
      <c r="D255" s="65"/>
      <c r="E255" s="28" t="s">
        <v>9</v>
      </c>
      <c r="F255" s="30">
        <f t="shared" si="81"/>
        <v>0.3</v>
      </c>
      <c r="G255" s="31">
        <v>0</v>
      </c>
      <c r="H255" s="31">
        <v>0</v>
      </c>
      <c r="I255" s="30">
        <v>0.3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65"/>
      <c r="P255" s="118"/>
    </row>
    <row r="256" spans="1:16" s="3" customFormat="1" ht="12.75">
      <c r="A256" s="105"/>
      <c r="B256" s="118"/>
      <c r="C256" s="34"/>
      <c r="D256" s="65"/>
      <c r="E256" s="28" t="s">
        <v>10</v>
      </c>
      <c r="F256" s="30">
        <f t="shared" si="81"/>
        <v>0.3</v>
      </c>
      <c r="G256" s="31">
        <v>0</v>
      </c>
      <c r="H256" s="31">
        <v>0</v>
      </c>
      <c r="I256" s="30">
        <v>0.3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65"/>
      <c r="P256" s="118"/>
    </row>
    <row r="257" spans="1:16" s="3" customFormat="1" ht="16.5" customHeight="1">
      <c r="A257" s="105"/>
      <c r="B257" s="118"/>
      <c r="C257" s="34"/>
      <c r="D257" s="65"/>
      <c r="E257" s="28" t="s">
        <v>14</v>
      </c>
      <c r="F257" s="31">
        <f t="shared" si="81"/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65"/>
      <c r="P257" s="118"/>
    </row>
    <row r="258" spans="1:16" s="3" customFormat="1" ht="16.5" customHeight="1">
      <c r="A258" s="66" t="s">
        <v>270</v>
      </c>
      <c r="B258" s="62" t="s">
        <v>306</v>
      </c>
      <c r="C258" s="34"/>
      <c r="D258" s="65" t="s">
        <v>38</v>
      </c>
      <c r="E258" s="28" t="s">
        <v>8</v>
      </c>
      <c r="F258" s="36" t="s">
        <v>305</v>
      </c>
      <c r="G258" s="35">
        <f>SUM(G259:G262)</f>
        <v>0</v>
      </c>
      <c r="H258" s="36" t="s">
        <v>305</v>
      </c>
      <c r="I258" s="31">
        <f aca="true" t="shared" si="82" ref="I258:N258">SUM(I259:I262)</f>
        <v>0</v>
      </c>
      <c r="J258" s="31">
        <f t="shared" si="82"/>
        <v>0</v>
      </c>
      <c r="K258" s="31">
        <f t="shared" si="82"/>
        <v>0</v>
      </c>
      <c r="L258" s="31">
        <f t="shared" si="82"/>
        <v>0</v>
      </c>
      <c r="M258" s="31">
        <f t="shared" si="82"/>
        <v>0</v>
      </c>
      <c r="N258" s="31">
        <f t="shared" si="82"/>
        <v>0</v>
      </c>
      <c r="O258" s="65" t="s">
        <v>88</v>
      </c>
      <c r="P258" s="56" t="s">
        <v>299</v>
      </c>
    </row>
    <row r="259" spans="1:16" s="3" customFormat="1" ht="27.75" customHeight="1">
      <c r="A259" s="67"/>
      <c r="B259" s="63"/>
      <c r="C259" s="34"/>
      <c r="D259" s="65"/>
      <c r="E259" s="28" t="s">
        <v>45</v>
      </c>
      <c r="F259" s="36" t="s">
        <v>304</v>
      </c>
      <c r="G259" s="35">
        <v>0</v>
      </c>
      <c r="H259" s="36" t="s">
        <v>304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65"/>
      <c r="P259" s="69"/>
    </row>
    <row r="260" spans="1:16" s="3" customFormat="1" ht="16.5" customHeight="1">
      <c r="A260" s="67"/>
      <c r="B260" s="63"/>
      <c r="C260" s="34"/>
      <c r="D260" s="65"/>
      <c r="E260" s="28" t="s">
        <v>9</v>
      </c>
      <c r="F260" s="36" t="s">
        <v>303</v>
      </c>
      <c r="G260" s="35">
        <v>0</v>
      </c>
      <c r="H260" s="36" t="s">
        <v>303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65"/>
      <c r="P260" s="69"/>
    </row>
    <row r="261" spans="1:16" s="3" customFormat="1" ht="16.5" customHeight="1">
      <c r="A261" s="67"/>
      <c r="B261" s="63"/>
      <c r="C261" s="34"/>
      <c r="D261" s="65"/>
      <c r="E261" s="28" t="s">
        <v>10</v>
      </c>
      <c r="F261" s="31">
        <f t="shared" si="81"/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65"/>
      <c r="P261" s="69"/>
    </row>
    <row r="262" spans="1:16" s="3" customFormat="1" ht="286.5" customHeight="1">
      <c r="A262" s="68"/>
      <c r="B262" s="64"/>
      <c r="C262" s="34"/>
      <c r="D262" s="65"/>
      <c r="E262" s="28" t="s">
        <v>14</v>
      </c>
      <c r="F262" s="31">
        <f aca="true" t="shared" si="83" ref="F262:F272">SUM(G262:N262)</f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65"/>
      <c r="P262" s="70"/>
    </row>
    <row r="263" spans="1:16" s="3" customFormat="1" ht="15.75" customHeight="1">
      <c r="A263" s="105" t="s">
        <v>272</v>
      </c>
      <c r="B263" s="118" t="s">
        <v>184</v>
      </c>
      <c r="C263" s="14"/>
      <c r="D263" s="65" t="s">
        <v>38</v>
      </c>
      <c r="E263" s="28" t="s">
        <v>8</v>
      </c>
      <c r="F263" s="30">
        <f t="shared" si="83"/>
        <v>16</v>
      </c>
      <c r="G263" s="31">
        <f aca="true" t="shared" si="84" ref="G263:N263">SUM(G264:G267)</f>
        <v>0</v>
      </c>
      <c r="H263" s="31">
        <f t="shared" si="84"/>
        <v>0</v>
      </c>
      <c r="I263" s="30">
        <f t="shared" si="84"/>
        <v>16</v>
      </c>
      <c r="J263" s="31">
        <f t="shared" si="84"/>
        <v>0</v>
      </c>
      <c r="K263" s="31">
        <f t="shared" si="84"/>
        <v>0</v>
      </c>
      <c r="L263" s="31">
        <f t="shared" si="84"/>
        <v>0</v>
      </c>
      <c r="M263" s="31">
        <f t="shared" si="84"/>
        <v>0</v>
      </c>
      <c r="N263" s="31">
        <f t="shared" si="84"/>
        <v>0</v>
      </c>
      <c r="O263" s="65" t="s">
        <v>88</v>
      </c>
      <c r="P263" s="131" t="s">
        <v>185</v>
      </c>
    </row>
    <row r="264" spans="1:16" s="3" customFormat="1" ht="25.5">
      <c r="A264" s="105"/>
      <c r="B264" s="118"/>
      <c r="C264" s="14"/>
      <c r="D264" s="65"/>
      <c r="E264" s="28" t="s">
        <v>45</v>
      </c>
      <c r="F264" s="30">
        <f t="shared" si="83"/>
        <v>14.08</v>
      </c>
      <c r="G264" s="31">
        <v>0</v>
      </c>
      <c r="H264" s="31">
        <v>0</v>
      </c>
      <c r="I264" s="40">
        <v>14.08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65"/>
      <c r="P264" s="132"/>
    </row>
    <row r="265" spans="1:16" s="3" customFormat="1" ht="12.75">
      <c r="A265" s="105"/>
      <c r="B265" s="118"/>
      <c r="C265" s="14"/>
      <c r="D265" s="65"/>
      <c r="E265" s="28" t="s">
        <v>9</v>
      </c>
      <c r="F265" s="30">
        <f t="shared" si="83"/>
        <v>0.96</v>
      </c>
      <c r="G265" s="31">
        <v>0</v>
      </c>
      <c r="H265" s="31">
        <v>0</v>
      </c>
      <c r="I265" s="40">
        <v>0.96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65"/>
      <c r="P265" s="132"/>
    </row>
    <row r="266" spans="1:16" s="3" customFormat="1" ht="15" customHeight="1">
      <c r="A266" s="105"/>
      <c r="B266" s="118"/>
      <c r="C266" s="14"/>
      <c r="D266" s="65"/>
      <c r="E266" s="28" t="s">
        <v>10</v>
      </c>
      <c r="F266" s="30">
        <f t="shared" si="83"/>
        <v>0.96</v>
      </c>
      <c r="G266" s="31">
        <v>0</v>
      </c>
      <c r="H266" s="31">
        <v>0</v>
      </c>
      <c r="I266" s="40">
        <v>0.96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65"/>
      <c r="P266" s="132"/>
    </row>
    <row r="267" spans="1:16" s="3" customFormat="1" ht="98.25" customHeight="1">
      <c r="A267" s="105"/>
      <c r="B267" s="118"/>
      <c r="C267" s="14"/>
      <c r="D267" s="65"/>
      <c r="E267" s="28" t="s">
        <v>14</v>
      </c>
      <c r="F267" s="31">
        <f t="shared" si="83"/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65"/>
      <c r="P267" s="132"/>
    </row>
    <row r="268" spans="1:16" s="3" customFormat="1" ht="15.75" customHeight="1">
      <c r="A268" s="92" t="s">
        <v>271</v>
      </c>
      <c r="B268" s="92"/>
      <c r="C268" s="92"/>
      <c r="D268" s="76"/>
      <c r="E268" s="25" t="s">
        <v>8</v>
      </c>
      <c r="F268" s="26">
        <f t="shared" si="83"/>
        <v>626.6099999999999</v>
      </c>
      <c r="G268" s="26">
        <f>SUM(G269:G272)</f>
        <v>42.120000000000005</v>
      </c>
      <c r="H268" s="26">
        <f aca="true" t="shared" si="85" ref="H268:M268">SUM(H269:H272)</f>
        <v>159.79</v>
      </c>
      <c r="I268" s="26">
        <f t="shared" si="85"/>
        <v>424.69999999999993</v>
      </c>
      <c r="J268" s="27">
        <f t="shared" si="85"/>
        <v>0</v>
      </c>
      <c r="K268" s="27">
        <f t="shared" si="85"/>
        <v>0</v>
      </c>
      <c r="L268" s="27">
        <f t="shared" si="85"/>
        <v>0</v>
      </c>
      <c r="M268" s="27">
        <f t="shared" si="85"/>
        <v>0</v>
      </c>
      <c r="N268" s="27">
        <f>SUM(N269:N272)</f>
        <v>0</v>
      </c>
      <c r="O268" s="76"/>
      <c r="P268" s="79"/>
    </row>
    <row r="269" spans="1:16" s="3" customFormat="1" ht="25.5">
      <c r="A269" s="92"/>
      <c r="B269" s="92"/>
      <c r="C269" s="92"/>
      <c r="D269" s="76"/>
      <c r="E269" s="25" t="s">
        <v>45</v>
      </c>
      <c r="F269" s="26">
        <f t="shared" si="83"/>
        <v>476.9899999999999</v>
      </c>
      <c r="G269" s="26">
        <f>G49+G64+G114+G264+G259</f>
        <v>20.2</v>
      </c>
      <c r="H269" s="26">
        <f>H49+H64+H114+H264</f>
        <v>117.89999999999999</v>
      </c>
      <c r="I269" s="26">
        <f aca="true" t="shared" si="86" ref="I269:N269">I49+I64+I114+I264+I259</f>
        <v>338.88999999999993</v>
      </c>
      <c r="J269" s="27">
        <f t="shared" si="86"/>
        <v>0</v>
      </c>
      <c r="K269" s="27">
        <f t="shared" si="86"/>
        <v>0</v>
      </c>
      <c r="L269" s="27">
        <f t="shared" si="86"/>
        <v>0</v>
      </c>
      <c r="M269" s="27">
        <f t="shared" si="86"/>
        <v>0</v>
      </c>
      <c r="N269" s="27">
        <f t="shared" si="86"/>
        <v>0</v>
      </c>
      <c r="O269" s="76"/>
      <c r="P269" s="79"/>
    </row>
    <row r="270" spans="1:16" s="3" customFormat="1" ht="17.25" customHeight="1">
      <c r="A270" s="92"/>
      <c r="B270" s="92"/>
      <c r="C270" s="92"/>
      <c r="D270" s="76"/>
      <c r="E270" s="25" t="s">
        <v>9</v>
      </c>
      <c r="F270" s="26">
        <f t="shared" si="83"/>
        <v>88.3</v>
      </c>
      <c r="G270" s="26">
        <f>G50+G65+G115+G265+G260</f>
        <v>14.3</v>
      </c>
      <c r="H270" s="26">
        <f>H50+H65+H115+H265</f>
        <v>22.599999999999998</v>
      </c>
      <c r="I270" s="26">
        <f aca="true" t="shared" si="87" ref="I270:N270">I50+I65+I115+I265+I260</f>
        <v>51.4</v>
      </c>
      <c r="J270" s="27">
        <f t="shared" si="87"/>
        <v>0</v>
      </c>
      <c r="K270" s="27">
        <f t="shared" si="87"/>
        <v>0</v>
      </c>
      <c r="L270" s="27">
        <f t="shared" si="87"/>
        <v>0</v>
      </c>
      <c r="M270" s="27">
        <f t="shared" si="87"/>
        <v>0</v>
      </c>
      <c r="N270" s="27">
        <f t="shared" si="87"/>
        <v>0</v>
      </c>
      <c r="O270" s="76"/>
      <c r="P270" s="79"/>
    </row>
    <row r="271" spans="1:16" s="3" customFormat="1" ht="12.75">
      <c r="A271" s="92"/>
      <c r="B271" s="92"/>
      <c r="C271" s="92"/>
      <c r="D271" s="76"/>
      <c r="E271" s="25" t="s">
        <v>10</v>
      </c>
      <c r="F271" s="26">
        <f t="shared" si="83"/>
        <v>38.85</v>
      </c>
      <c r="G271" s="26">
        <f>G51+G66+G116+G266</f>
        <v>0.42000000000000004</v>
      </c>
      <c r="H271" s="26">
        <f>H51+H66+H116+H266+H261</f>
        <v>14.440000000000001</v>
      </c>
      <c r="I271" s="26">
        <f aca="true" t="shared" si="88" ref="I271:N272">I51+I66+I116+I266</f>
        <v>23.990000000000002</v>
      </c>
      <c r="J271" s="27">
        <f t="shared" si="88"/>
        <v>0</v>
      </c>
      <c r="K271" s="27">
        <f t="shared" si="88"/>
        <v>0</v>
      </c>
      <c r="L271" s="27">
        <f t="shared" si="88"/>
        <v>0</v>
      </c>
      <c r="M271" s="27">
        <f t="shared" si="88"/>
        <v>0</v>
      </c>
      <c r="N271" s="27">
        <f t="shared" si="88"/>
        <v>0</v>
      </c>
      <c r="O271" s="76"/>
      <c r="P271" s="79"/>
    </row>
    <row r="272" spans="1:16" s="3" customFormat="1" ht="18.75" customHeight="1">
      <c r="A272" s="92"/>
      <c r="B272" s="92"/>
      <c r="C272" s="92"/>
      <c r="D272" s="76"/>
      <c r="E272" s="25" t="s">
        <v>14</v>
      </c>
      <c r="F272" s="26">
        <f t="shared" si="83"/>
        <v>22.47</v>
      </c>
      <c r="G272" s="26">
        <f>G52+G67+G117+G267</f>
        <v>7.2</v>
      </c>
      <c r="H272" s="26">
        <f>H52+H67+H117+H267+H262</f>
        <v>4.85</v>
      </c>
      <c r="I272" s="26">
        <f t="shared" si="88"/>
        <v>10.42</v>
      </c>
      <c r="J272" s="27">
        <f t="shared" si="88"/>
        <v>0</v>
      </c>
      <c r="K272" s="27">
        <f t="shared" si="88"/>
        <v>0</v>
      </c>
      <c r="L272" s="27">
        <f t="shared" si="88"/>
        <v>0</v>
      </c>
      <c r="M272" s="27">
        <f t="shared" si="88"/>
        <v>0</v>
      </c>
      <c r="N272" s="27">
        <f t="shared" si="88"/>
        <v>0</v>
      </c>
      <c r="O272" s="76"/>
      <c r="P272" s="79"/>
    </row>
    <row r="273" spans="1:16" s="3" customFormat="1" ht="12" customHeight="1">
      <c r="A273" s="13" t="s">
        <v>18</v>
      </c>
      <c r="B273" s="101" t="s">
        <v>51</v>
      </c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1:16" s="3" customFormat="1" ht="12.75">
      <c r="A274" s="72" t="s">
        <v>20</v>
      </c>
      <c r="B274" s="93" t="s">
        <v>48</v>
      </c>
      <c r="C274" s="14"/>
      <c r="D274" s="76" t="s">
        <v>38</v>
      </c>
      <c r="E274" s="19" t="str">
        <f>E248</f>
        <v>всего</v>
      </c>
      <c r="F274" s="16">
        <f>SUM(G274:N274)</f>
        <v>89.69999999999999</v>
      </c>
      <c r="G274" s="20">
        <f aca="true" t="shared" si="89" ref="G274:N274">SUM(G275:G278)</f>
        <v>0</v>
      </c>
      <c r="H274" s="16">
        <f t="shared" si="89"/>
        <v>46.9</v>
      </c>
      <c r="I274" s="16">
        <f t="shared" si="89"/>
        <v>42.8</v>
      </c>
      <c r="J274" s="20">
        <f t="shared" si="89"/>
        <v>0</v>
      </c>
      <c r="K274" s="20">
        <f t="shared" si="89"/>
        <v>0</v>
      </c>
      <c r="L274" s="20">
        <f t="shared" si="89"/>
        <v>0</v>
      </c>
      <c r="M274" s="20">
        <f t="shared" si="89"/>
        <v>0</v>
      </c>
      <c r="N274" s="20">
        <f t="shared" si="89"/>
        <v>0</v>
      </c>
      <c r="O274" s="76" t="s">
        <v>88</v>
      </c>
      <c r="P274" s="111" t="s">
        <v>49</v>
      </c>
    </row>
    <row r="275" spans="1:16" s="3" customFormat="1" ht="25.5">
      <c r="A275" s="72"/>
      <c r="B275" s="93"/>
      <c r="C275" s="14"/>
      <c r="D275" s="76"/>
      <c r="E275" s="19" t="s">
        <v>45</v>
      </c>
      <c r="F275" s="16">
        <f>SUM(G275:N275)</f>
        <v>84.8</v>
      </c>
      <c r="G275" s="20">
        <v>0</v>
      </c>
      <c r="H275" s="16">
        <v>42</v>
      </c>
      <c r="I275" s="16">
        <v>42.8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76"/>
      <c r="P275" s="111"/>
    </row>
    <row r="276" spans="1:16" s="3" customFormat="1" ht="12.75">
      <c r="A276" s="72"/>
      <c r="B276" s="93"/>
      <c r="C276" s="14"/>
      <c r="D276" s="76"/>
      <c r="E276" s="19" t="str">
        <f>E250</f>
        <v>бюджет УР</v>
      </c>
      <c r="F276" s="16">
        <f>SUM(G276:N276)</f>
        <v>2.6</v>
      </c>
      <c r="G276" s="20">
        <v>0</v>
      </c>
      <c r="H276" s="16">
        <v>2.6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76"/>
      <c r="P276" s="111"/>
    </row>
    <row r="277" spans="1:16" s="3" customFormat="1" ht="12.75">
      <c r="A277" s="72"/>
      <c r="B277" s="93"/>
      <c r="C277" s="14"/>
      <c r="D277" s="76"/>
      <c r="E277" s="19" t="str">
        <f>E251</f>
        <v>бюджет МО</v>
      </c>
      <c r="F277" s="16">
        <f>SUM(G277:N277)</f>
        <v>2.3</v>
      </c>
      <c r="G277" s="20">
        <v>0</v>
      </c>
      <c r="H277" s="16">
        <v>2.3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76"/>
      <c r="P277" s="111"/>
    </row>
    <row r="278" spans="1:16" s="3" customFormat="1" ht="12.75">
      <c r="A278" s="72"/>
      <c r="B278" s="93"/>
      <c r="C278" s="14"/>
      <c r="D278" s="76"/>
      <c r="E278" s="19" t="str">
        <f>E252</f>
        <v>внебюджет</v>
      </c>
      <c r="F278" s="20">
        <f>SUM(G278:N278)</f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76"/>
      <c r="P278" s="111"/>
    </row>
    <row r="279" spans="1:16" s="3" customFormat="1" ht="14.25" customHeight="1">
      <c r="A279" s="13" t="s">
        <v>21</v>
      </c>
      <c r="B279" s="101" t="s">
        <v>50</v>
      </c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1:16" s="3" customFormat="1" ht="12.75">
      <c r="A280" s="104" t="s">
        <v>23</v>
      </c>
      <c r="B280" s="81" t="s">
        <v>148</v>
      </c>
      <c r="C280" s="76" t="s">
        <v>13</v>
      </c>
      <c r="D280" s="76" t="s">
        <v>38</v>
      </c>
      <c r="E280" s="19" t="s">
        <v>8</v>
      </c>
      <c r="F280" s="16">
        <f aca="true" t="shared" si="90" ref="F280:F311">SUM(G280:N280)</f>
        <v>36.2</v>
      </c>
      <c r="G280" s="33">
        <f aca="true" t="shared" si="91" ref="G280:N280">SUM(G281:G284)</f>
        <v>0</v>
      </c>
      <c r="H280" s="32">
        <f t="shared" si="91"/>
        <v>36.2</v>
      </c>
      <c r="I280" s="33">
        <f t="shared" si="91"/>
        <v>0</v>
      </c>
      <c r="J280" s="33">
        <f t="shared" si="91"/>
        <v>0</v>
      </c>
      <c r="K280" s="33">
        <f t="shared" si="91"/>
        <v>0</v>
      </c>
      <c r="L280" s="33">
        <f t="shared" si="91"/>
        <v>0</v>
      </c>
      <c r="M280" s="33">
        <f t="shared" si="91"/>
        <v>0</v>
      </c>
      <c r="N280" s="33">
        <f t="shared" si="91"/>
        <v>0</v>
      </c>
      <c r="O280" s="76" t="s">
        <v>88</v>
      </c>
      <c r="P280" s="80" t="s">
        <v>180</v>
      </c>
    </row>
    <row r="281" spans="1:16" s="3" customFormat="1" ht="25.5">
      <c r="A281" s="72"/>
      <c r="B281" s="81"/>
      <c r="C281" s="76"/>
      <c r="D281" s="76"/>
      <c r="E281" s="19" t="s">
        <v>45</v>
      </c>
      <c r="F281" s="20">
        <f t="shared" si="90"/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76"/>
      <c r="P281" s="80"/>
    </row>
    <row r="282" spans="1:16" s="3" customFormat="1" ht="12.75">
      <c r="A282" s="72"/>
      <c r="B282" s="81"/>
      <c r="C282" s="76"/>
      <c r="D282" s="76"/>
      <c r="E282" s="19" t="s">
        <v>9</v>
      </c>
      <c r="F282" s="16">
        <f t="shared" si="90"/>
        <v>36.2</v>
      </c>
      <c r="G282" s="33">
        <v>0</v>
      </c>
      <c r="H282" s="32">
        <v>36.2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76"/>
      <c r="P282" s="80"/>
    </row>
    <row r="283" spans="1:16" s="3" customFormat="1" ht="12.75">
      <c r="A283" s="72"/>
      <c r="B283" s="81"/>
      <c r="C283" s="76"/>
      <c r="D283" s="76"/>
      <c r="E283" s="19" t="s">
        <v>10</v>
      </c>
      <c r="F283" s="20">
        <f t="shared" si="90"/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76"/>
      <c r="P283" s="80"/>
    </row>
    <row r="284" spans="1:16" s="3" customFormat="1" ht="80.25" customHeight="1">
      <c r="A284" s="72"/>
      <c r="B284" s="81"/>
      <c r="C284" s="76"/>
      <c r="D284" s="76"/>
      <c r="E284" s="19" t="s">
        <v>14</v>
      </c>
      <c r="F284" s="20">
        <f t="shared" si="90"/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76"/>
      <c r="P284" s="80"/>
    </row>
    <row r="285" spans="1:16" s="3" customFormat="1" ht="15" customHeight="1">
      <c r="A285" s="72" t="s">
        <v>273</v>
      </c>
      <c r="B285" s="81" t="s">
        <v>149</v>
      </c>
      <c r="C285" s="76" t="s">
        <v>13</v>
      </c>
      <c r="D285" s="76" t="s">
        <v>38</v>
      </c>
      <c r="E285" s="19" t="s">
        <v>8</v>
      </c>
      <c r="F285" s="16">
        <f t="shared" si="90"/>
        <v>21.8</v>
      </c>
      <c r="G285" s="33">
        <f aca="true" t="shared" si="92" ref="G285:N285">SUM(G286:G289)</f>
        <v>0</v>
      </c>
      <c r="H285" s="33">
        <f t="shared" si="92"/>
        <v>0</v>
      </c>
      <c r="I285" s="32">
        <f t="shared" si="92"/>
        <v>21.8</v>
      </c>
      <c r="J285" s="33">
        <f t="shared" si="92"/>
        <v>0</v>
      </c>
      <c r="K285" s="33">
        <f t="shared" si="92"/>
        <v>0</v>
      </c>
      <c r="L285" s="33">
        <f t="shared" si="92"/>
        <v>0</v>
      </c>
      <c r="M285" s="33">
        <f t="shared" si="92"/>
        <v>0</v>
      </c>
      <c r="N285" s="33">
        <f t="shared" si="92"/>
        <v>0</v>
      </c>
      <c r="O285" s="76" t="s">
        <v>88</v>
      </c>
      <c r="P285" s="80" t="s">
        <v>63</v>
      </c>
    </row>
    <row r="286" spans="1:16" s="3" customFormat="1" ht="33" customHeight="1">
      <c r="A286" s="72"/>
      <c r="B286" s="81"/>
      <c r="C286" s="76"/>
      <c r="D286" s="76"/>
      <c r="E286" s="19" t="s">
        <v>45</v>
      </c>
      <c r="F286" s="20">
        <f t="shared" si="90"/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76"/>
      <c r="P286" s="80"/>
    </row>
    <row r="287" spans="1:16" s="3" customFormat="1" ht="14.25" customHeight="1">
      <c r="A287" s="72"/>
      <c r="B287" s="81"/>
      <c r="C287" s="76"/>
      <c r="D287" s="76"/>
      <c r="E287" s="19" t="s">
        <v>9</v>
      </c>
      <c r="F287" s="16">
        <f t="shared" si="90"/>
        <v>21.8</v>
      </c>
      <c r="G287" s="33">
        <v>0</v>
      </c>
      <c r="H287" s="33">
        <v>0</v>
      </c>
      <c r="I287" s="32">
        <v>21.8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76"/>
      <c r="P287" s="80"/>
    </row>
    <row r="288" spans="1:16" s="3" customFormat="1" ht="12.75">
      <c r="A288" s="72"/>
      <c r="B288" s="81"/>
      <c r="C288" s="76"/>
      <c r="D288" s="76"/>
      <c r="E288" s="19" t="s">
        <v>10</v>
      </c>
      <c r="F288" s="20">
        <f t="shared" si="90"/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76"/>
      <c r="P288" s="80"/>
    </row>
    <row r="289" spans="1:16" s="3" customFormat="1" ht="71.25" customHeight="1">
      <c r="A289" s="72"/>
      <c r="B289" s="81"/>
      <c r="C289" s="76"/>
      <c r="D289" s="76"/>
      <c r="E289" s="19" t="s">
        <v>14</v>
      </c>
      <c r="F289" s="20">
        <f t="shared" si="90"/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76"/>
      <c r="P289" s="80"/>
    </row>
    <row r="290" spans="1:16" s="3" customFormat="1" ht="12.75">
      <c r="A290" s="104" t="s">
        <v>274</v>
      </c>
      <c r="B290" s="81" t="s">
        <v>150</v>
      </c>
      <c r="C290" s="76" t="s">
        <v>13</v>
      </c>
      <c r="D290" s="76" t="s">
        <v>38</v>
      </c>
      <c r="E290" s="19" t="s">
        <v>8</v>
      </c>
      <c r="F290" s="16">
        <f t="shared" si="90"/>
        <v>140</v>
      </c>
      <c r="G290" s="20">
        <f aca="true" t="shared" si="93" ref="G290:N290">SUM(G291:G294)</f>
        <v>0</v>
      </c>
      <c r="H290" s="16">
        <f t="shared" si="93"/>
        <v>140</v>
      </c>
      <c r="I290" s="20">
        <f t="shared" si="93"/>
        <v>0</v>
      </c>
      <c r="J290" s="20">
        <f t="shared" si="93"/>
        <v>0</v>
      </c>
      <c r="K290" s="20">
        <f t="shared" si="93"/>
        <v>0</v>
      </c>
      <c r="L290" s="20">
        <f t="shared" si="93"/>
        <v>0</v>
      </c>
      <c r="M290" s="20">
        <f t="shared" si="93"/>
        <v>0</v>
      </c>
      <c r="N290" s="20">
        <f t="shared" si="93"/>
        <v>0</v>
      </c>
      <c r="O290" s="76" t="s">
        <v>88</v>
      </c>
      <c r="P290" s="80" t="s">
        <v>64</v>
      </c>
    </row>
    <row r="291" spans="1:16" s="3" customFormat="1" ht="25.5">
      <c r="A291" s="104"/>
      <c r="B291" s="81"/>
      <c r="C291" s="76"/>
      <c r="D291" s="76"/>
      <c r="E291" s="19" t="s">
        <v>45</v>
      </c>
      <c r="F291" s="20">
        <f t="shared" si="90"/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76"/>
      <c r="P291" s="80"/>
    </row>
    <row r="292" spans="1:16" s="3" customFormat="1" ht="12.75">
      <c r="A292" s="104"/>
      <c r="B292" s="81"/>
      <c r="C292" s="76"/>
      <c r="D292" s="76"/>
      <c r="E292" s="19" t="s">
        <v>9</v>
      </c>
      <c r="F292" s="16">
        <f t="shared" si="90"/>
        <v>140</v>
      </c>
      <c r="G292" s="20">
        <v>0</v>
      </c>
      <c r="H292" s="16">
        <v>140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76"/>
      <c r="P292" s="80"/>
    </row>
    <row r="293" spans="1:16" s="3" customFormat="1" ht="12.75">
      <c r="A293" s="104"/>
      <c r="B293" s="81"/>
      <c r="C293" s="76"/>
      <c r="D293" s="76"/>
      <c r="E293" s="19" t="s">
        <v>10</v>
      </c>
      <c r="F293" s="20">
        <f t="shared" si="90"/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76"/>
      <c r="P293" s="80"/>
    </row>
    <row r="294" spans="1:16" s="3" customFormat="1" ht="66.75" customHeight="1">
      <c r="A294" s="104"/>
      <c r="B294" s="81"/>
      <c r="C294" s="76"/>
      <c r="D294" s="76"/>
      <c r="E294" s="19" t="s">
        <v>14</v>
      </c>
      <c r="F294" s="20">
        <f t="shared" si="90"/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76"/>
      <c r="P294" s="80"/>
    </row>
    <row r="295" spans="1:16" s="3" customFormat="1" ht="12.75">
      <c r="A295" s="104" t="s">
        <v>275</v>
      </c>
      <c r="B295" s="81" t="s">
        <v>151</v>
      </c>
      <c r="C295" s="76" t="s">
        <v>13</v>
      </c>
      <c r="D295" s="76" t="s">
        <v>38</v>
      </c>
      <c r="E295" s="19" t="s">
        <v>8</v>
      </c>
      <c r="F295" s="16">
        <f t="shared" si="90"/>
        <v>140</v>
      </c>
      <c r="G295" s="20">
        <f aca="true" t="shared" si="94" ref="G295:N295">SUM(G296:G299)</f>
        <v>0</v>
      </c>
      <c r="H295" s="20">
        <f t="shared" si="94"/>
        <v>0</v>
      </c>
      <c r="I295" s="16">
        <f t="shared" si="94"/>
        <v>140</v>
      </c>
      <c r="J295" s="20">
        <f t="shared" si="94"/>
        <v>0</v>
      </c>
      <c r="K295" s="20">
        <f t="shared" si="94"/>
        <v>0</v>
      </c>
      <c r="L295" s="20">
        <f t="shared" si="94"/>
        <v>0</v>
      </c>
      <c r="M295" s="20">
        <f t="shared" si="94"/>
        <v>0</v>
      </c>
      <c r="N295" s="20">
        <f t="shared" si="94"/>
        <v>0</v>
      </c>
      <c r="O295" s="76" t="s">
        <v>88</v>
      </c>
      <c r="P295" s="80" t="s">
        <v>64</v>
      </c>
    </row>
    <row r="296" spans="1:16" s="3" customFormat="1" ht="25.5">
      <c r="A296" s="104"/>
      <c r="B296" s="81"/>
      <c r="C296" s="76"/>
      <c r="D296" s="76"/>
      <c r="E296" s="19" t="s">
        <v>45</v>
      </c>
      <c r="F296" s="20">
        <f t="shared" si="90"/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76"/>
      <c r="P296" s="80"/>
    </row>
    <row r="297" spans="1:16" s="3" customFormat="1" ht="12.75">
      <c r="A297" s="104"/>
      <c r="B297" s="81"/>
      <c r="C297" s="76"/>
      <c r="D297" s="76"/>
      <c r="E297" s="19" t="s">
        <v>9</v>
      </c>
      <c r="F297" s="16">
        <f t="shared" si="90"/>
        <v>140</v>
      </c>
      <c r="G297" s="20">
        <v>0</v>
      </c>
      <c r="H297" s="20">
        <v>0</v>
      </c>
      <c r="I297" s="16">
        <v>140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76"/>
      <c r="P297" s="80"/>
    </row>
    <row r="298" spans="1:16" s="3" customFormat="1" ht="12.75">
      <c r="A298" s="104"/>
      <c r="B298" s="81"/>
      <c r="C298" s="76"/>
      <c r="D298" s="76"/>
      <c r="E298" s="19" t="s">
        <v>10</v>
      </c>
      <c r="F298" s="20">
        <f t="shared" si="90"/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76"/>
      <c r="P298" s="80"/>
    </row>
    <row r="299" spans="1:16" s="3" customFormat="1" ht="66" customHeight="1">
      <c r="A299" s="104"/>
      <c r="B299" s="81"/>
      <c r="C299" s="76"/>
      <c r="D299" s="76"/>
      <c r="E299" s="19" t="s">
        <v>14</v>
      </c>
      <c r="F299" s="20">
        <f t="shared" si="90"/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76"/>
      <c r="P299" s="80"/>
    </row>
    <row r="300" spans="1:16" s="3" customFormat="1" ht="12.75">
      <c r="A300" s="72" t="s">
        <v>276</v>
      </c>
      <c r="B300" s="81" t="s">
        <v>66</v>
      </c>
      <c r="C300" s="76"/>
      <c r="D300" s="76" t="s">
        <v>38</v>
      </c>
      <c r="E300" s="19" t="s">
        <v>8</v>
      </c>
      <c r="F300" s="16">
        <f t="shared" si="90"/>
        <v>140</v>
      </c>
      <c r="G300" s="32">
        <f aca="true" t="shared" si="95" ref="G300:N300">SUM(G301:G304)</f>
        <v>3</v>
      </c>
      <c r="H300" s="32">
        <f t="shared" si="95"/>
        <v>67</v>
      </c>
      <c r="I300" s="32">
        <f t="shared" si="95"/>
        <v>70</v>
      </c>
      <c r="J300" s="33">
        <f t="shared" si="95"/>
        <v>0</v>
      </c>
      <c r="K300" s="33">
        <f t="shared" si="95"/>
        <v>0</v>
      </c>
      <c r="L300" s="33">
        <f t="shared" si="95"/>
        <v>0</v>
      </c>
      <c r="M300" s="33">
        <f t="shared" si="95"/>
        <v>0</v>
      </c>
      <c r="N300" s="33">
        <f t="shared" si="95"/>
        <v>0</v>
      </c>
      <c r="O300" s="76" t="s">
        <v>88</v>
      </c>
      <c r="P300" s="80" t="s">
        <v>67</v>
      </c>
    </row>
    <row r="301" spans="1:16" s="3" customFormat="1" ht="25.5">
      <c r="A301" s="72"/>
      <c r="B301" s="81"/>
      <c r="C301" s="76"/>
      <c r="D301" s="76"/>
      <c r="E301" s="19" t="s">
        <v>45</v>
      </c>
      <c r="F301" s="20">
        <f t="shared" si="90"/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76"/>
      <c r="P301" s="80"/>
    </row>
    <row r="302" spans="1:16" s="3" customFormat="1" ht="12.75">
      <c r="A302" s="72"/>
      <c r="B302" s="81"/>
      <c r="C302" s="76"/>
      <c r="D302" s="76"/>
      <c r="E302" s="19" t="s">
        <v>9</v>
      </c>
      <c r="F302" s="16">
        <f t="shared" si="90"/>
        <v>140</v>
      </c>
      <c r="G302" s="16">
        <v>3</v>
      </c>
      <c r="H302" s="16">
        <v>67</v>
      </c>
      <c r="I302" s="16">
        <v>70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76"/>
      <c r="P302" s="80"/>
    </row>
    <row r="303" spans="1:16" s="3" customFormat="1" ht="12.75">
      <c r="A303" s="72"/>
      <c r="B303" s="81"/>
      <c r="C303" s="76"/>
      <c r="D303" s="76"/>
      <c r="E303" s="19" t="s">
        <v>10</v>
      </c>
      <c r="F303" s="20">
        <f t="shared" si="90"/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76"/>
      <c r="P303" s="80"/>
    </row>
    <row r="304" spans="1:16" s="3" customFormat="1" ht="12.75">
      <c r="A304" s="72"/>
      <c r="B304" s="81"/>
      <c r="C304" s="76"/>
      <c r="D304" s="76"/>
      <c r="E304" s="19" t="s">
        <v>14</v>
      </c>
      <c r="F304" s="20">
        <f t="shared" si="90"/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76"/>
      <c r="P304" s="80"/>
    </row>
    <row r="305" spans="1:16" s="3" customFormat="1" ht="12.75">
      <c r="A305" s="72" t="s">
        <v>277</v>
      </c>
      <c r="B305" s="81" t="s">
        <v>79</v>
      </c>
      <c r="C305" s="14"/>
      <c r="D305" s="76" t="s">
        <v>38</v>
      </c>
      <c r="E305" s="19" t="s">
        <v>8</v>
      </c>
      <c r="F305" s="16">
        <f t="shared" si="90"/>
        <v>150</v>
      </c>
      <c r="G305" s="20">
        <f aca="true" t="shared" si="96" ref="G305:N305">SUM(G306:G309)</f>
        <v>0</v>
      </c>
      <c r="H305" s="16">
        <f t="shared" si="96"/>
        <v>10</v>
      </c>
      <c r="I305" s="16">
        <f t="shared" si="96"/>
        <v>140</v>
      </c>
      <c r="J305" s="20">
        <f t="shared" si="96"/>
        <v>0</v>
      </c>
      <c r="K305" s="20">
        <f t="shared" si="96"/>
        <v>0</v>
      </c>
      <c r="L305" s="20">
        <f t="shared" si="96"/>
        <v>0</v>
      </c>
      <c r="M305" s="20">
        <f t="shared" si="96"/>
        <v>0</v>
      </c>
      <c r="N305" s="20">
        <f t="shared" si="96"/>
        <v>0</v>
      </c>
      <c r="O305" s="76" t="s">
        <v>88</v>
      </c>
      <c r="P305" s="80" t="s">
        <v>67</v>
      </c>
    </row>
    <row r="306" spans="1:16" s="3" customFormat="1" ht="25.5">
      <c r="A306" s="72"/>
      <c r="B306" s="81"/>
      <c r="C306" s="14"/>
      <c r="D306" s="76"/>
      <c r="E306" s="19" t="s">
        <v>45</v>
      </c>
      <c r="F306" s="20">
        <f t="shared" si="90"/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76"/>
      <c r="P306" s="80"/>
    </row>
    <row r="307" spans="1:16" s="3" customFormat="1" ht="12.75">
      <c r="A307" s="72"/>
      <c r="B307" s="81"/>
      <c r="C307" s="14"/>
      <c r="D307" s="76"/>
      <c r="E307" s="19" t="s">
        <v>9</v>
      </c>
      <c r="F307" s="16">
        <f t="shared" si="90"/>
        <v>140</v>
      </c>
      <c r="G307" s="20">
        <v>0</v>
      </c>
      <c r="H307" s="20">
        <v>0</v>
      </c>
      <c r="I307" s="16">
        <v>140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76"/>
      <c r="P307" s="80"/>
    </row>
    <row r="308" spans="1:16" s="3" customFormat="1" ht="12.75">
      <c r="A308" s="72"/>
      <c r="B308" s="81"/>
      <c r="C308" s="14"/>
      <c r="D308" s="76"/>
      <c r="E308" s="19" t="s">
        <v>10</v>
      </c>
      <c r="F308" s="16">
        <f t="shared" si="90"/>
        <v>10</v>
      </c>
      <c r="G308" s="20">
        <v>0</v>
      </c>
      <c r="H308" s="16">
        <v>10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76"/>
      <c r="P308" s="80"/>
    </row>
    <row r="309" spans="1:16" s="3" customFormat="1" ht="12.75">
      <c r="A309" s="72"/>
      <c r="B309" s="81"/>
      <c r="C309" s="14"/>
      <c r="D309" s="76"/>
      <c r="E309" s="19" t="s">
        <v>14</v>
      </c>
      <c r="F309" s="20">
        <f t="shared" si="90"/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76"/>
      <c r="P309" s="80"/>
    </row>
    <row r="310" spans="1:16" s="3" customFormat="1" ht="18.75" customHeight="1">
      <c r="A310" s="72" t="s">
        <v>278</v>
      </c>
      <c r="B310" s="81" t="s">
        <v>123</v>
      </c>
      <c r="C310" s="76" t="s">
        <v>13</v>
      </c>
      <c r="D310" s="76" t="s">
        <v>38</v>
      </c>
      <c r="E310" s="19" t="s">
        <v>8</v>
      </c>
      <c r="F310" s="16">
        <f t="shared" si="90"/>
        <v>154.85</v>
      </c>
      <c r="G310" s="16">
        <f aca="true" t="shared" si="97" ref="G310:N310">SUM(G311:G314)</f>
        <v>3</v>
      </c>
      <c r="H310" s="16">
        <f t="shared" si="97"/>
        <v>151.85</v>
      </c>
      <c r="I310" s="20">
        <f t="shared" si="97"/>
        <v>0</v>
      </c>
      <c r="J310" s="20">
        <f t="shared" si="97"/>
        <v>0</v>
      </c>
      <c r="K310" s="20">
        <f t="shared" si="97"/>
        <v>0</v>
      </c>
      <c r="L310" s="20">
        <f t="shared" si="97"/>
        <v>0</v>
      </c>
      <c r="M310" s="20">
        <f t="shared" si="97"/>
        <v>0</v>
      </c>
      <c r="N310" s="20">
        <f t="shared" si="97"/>
        <v>0</v>
      </c>
      <c r="O310" s="76" t="s">
        <v>88</v>
      </c>
      <c r="P310" s="80" t="s">
        <v>65</v>
      </c>
    </row>
    <row r="311" spans="1:16" s="3" customFormat="1" ht="25.5">
      <c r="A311" s="72"/>
      <c r="B311" s="81"/>
      <c r="C311" s="76"/>
      <c r="D311" s="76"/>
      <c r="E311" s="19" t="s">
        <v>45</v>
      </c>
      <c r="F311" s="20">
        <f t="shared" si="90"/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76"/>
      <c r="P311" s="80"/>
    </row>
    <row r="312" spans="1:16" s="3" customFormat="1" ht="15.75" customHeight="1">
      <c r="A312" s="72"/>
      <c r="B312" s="81"/>
      <c r="C312" s="76"/>
      <c r="D312" s="76"/>
      <c r="E312" s="19" t="s">
        <v>9</v>
      </c>
      <c r="F312" s="16">
        <f aca="true" t="shared" si="98" ref="F312:F343">SUM(G312:N312)</f>
        <v>154.85</v>
      </c>
      <c r="G312" s="16">
        <v>3</v>
      </c>
      <c r="H312" s="16">
        <v>151.85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76"/>
      <c r="P312" s="80"/>
    </row>
    <row r="313" spans="1:16" s="3" customFormat="1" ht="12.75">
      <c r="A313" s="72"/>
      <c r="B313" s="81"/>
      <c r="C313" s="76"/>
      <c r="D313" s="76"/>
      <c r="E313" s="19" t="s">
        <v>10</v>
      </c>
      <c r="F313" s="20">
        <f t="shared" si="98"/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76"/>
      <c r="P313" s="80"/>
    </row>
    <row r="314" spans="1:16" s="3" customFormat="1" ht="70.5" customHeight="1">
      <c r="A314" s="72"/>
      <c r="B314" s="81"/>
      <c r="C314" s="76"/>
      <c r="D314" s="76"/>
      <c r="E314" s="19" t="s">
        <v>14</v>
      </c>
      <c r="F314" s="20">
        <f t="shared" si="98"/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76"/>
      <c r="P314" s="80"/>
    </row>
    <row r="315" spans="1:16" s="3" customFormat="1" ht="19.5" customHeight="1">
      <c r="A315" s="72" t="s">
        <v>279</v>
      </c>
      <c r="B315" s="81" t="s">
        <v>77</v>
      </c>
      <c r="C315" s="76"/>
      <c r="D315" s="76" t="s">
        <v>38</v>
      </c>
      <c r="E315" s="19" t="s">
        <v>8</v>
      </c>
      <c r="F315" s="16">
        <f t="shared" si="98"/>
        <v>178</v>
      </c>
      <c r="G315" s="32">
        <f aca="true" t="shared" si="99" ref="G315:N315">SUM(G316:G319)</f>
        <v>35</v>
      </c>
      <c r="H315" s="32">
        <f t="shared" si="99"/>
        <v>72</v>
      </c>
      <c r="I315" s="32">
        <f t="shared" si="99"/>
        <v>71</v>
      </c>
      <c r="J315" s="33">
        <f t="shared" si="99"/>
        <v>0</v>
      </c>
      <c r="K315" s="33">
        <f t="shared" si="99"/>
        <v>0</v>
      </c>
      <c r="L315" s="33">
        <f t="shared" si="99"/>
        <v>0</v>
      </c>
      <c r="M315" s="33">
        <f t="shared" si="99"/>
        <v>0</v>
      </c>
      <c r="N315" s="33">
        <f t="shared" si="99"/>
        <v>0</v>
      </c>
      <c r="O315" s="76" t="s">
        <v>88</v>
      </c>
      <c r="P315" s="100" t="s">
        <v>74</v>
      </c>
    </row>
    <row r="316" spans="1:16" s="3" customFormat="1" ht="25.5">
      <c r="A316" s="72"/>
      <c r="B316" s="81"/>
      <c r="C316" s="76"/>
      <c r="D316" s="76"/>
      <c r="E316" s="19" t="s">
        <v>45</v>
      </c>
      <c r="F316" s="20">
        <f t="shared" si="98"/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76"/>
      <c r="P316" s="100"/>
    </row>
    <row r="317" spans="1:16" s="3" customFormat="1" ht="12.75">
      <c r="A317" s="72"/>
      <c r="B317" s="81"/>
      <c r="C317" s="76"/>
      <c r="D317" s="76"/>
      <c r="E317" s="19" t="s">
        <v>9</v>
      </c>
      <c r="F317" s="16">
        <f t="shared" si="98"/>
        <v>178</v>
      </c>
      <c r="G317" s="16">
        <v>35</v>
      </c>
      <c r="H317" s="16">
        <v>72</v>
      </c>
      <c r="I317" s="16">
        <v>71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76"/>
      <c r="P317" s="100"/>
    </row>
    <row r="318" spans="1:16" s="3" customFormat="1" ht="12.75">
      <c r="A318" s="72"/>
      <c r="B318" s="81"/>
      <c r="C318" s="76"/>
      <c r="D318" s="76"/>
      <c r="E318" s="19" t="s">
        <v>10</v>
      </c>
      <c r="F318" s="20">
        <f t="shared" si="98"/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76"/>
      <c r="P318" s="100"/>
    </row>
    <row r="319" spans="1:16" s="3" customFormat="1" ht="48.75" customHeight="1">
      <c r="A319" s="72"/>
      <c r="B319" s="81"/>
      <c r="C319" s="76"/>
      <c r="D319" s="76"/>
      <c r="E319" s="19" t="s">
        <v>14</v>
      </c>
      <c r="F319" s="20">
        <f t="shared" si="98"/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76"/>
      <c r="P319" s="100"/>
    </row>
    <row r="320" spans="1:16" s="3" customFormat="1" ht="18.75" customHeight="1">
      <c r="A320" s="72" t="s">
        <v>280</v>
      </c>
      <c r="B320" s="81" t="s">
        <v>78</v>
      </c>
      <c r="C320" s="76" t="s">
        <v>13</v>
      </c>
      <c r="D320" s="76" t="s">
        <v>38</v>
      </c>
      <c r="E320" s="19" t="s">
        <v>8</v>
      </c>
      <c r="F320" s="16">
        <f t="shared" si="98"/>
        <v>252.44</v>
      </c>
      <c r="G320" s="16">
        <f aca="true" t="shared" si="100" ref="G320:N320">SUM(G321:G324)</f>
        <v>0.8</v>
      </c>
      <c r="H320" s="16">
        <f t="shared" si="100"/>
        <v>100</v>
      </c>
      <c r="I320" s="16">
        <f t="shared" si="100"/>
        <v>151.64</v>
      </c>
      <c r="J320" s="20">
        <f t="shared" si="100"/>
        <v>0</v>
      </c>
      <c r="K320" s="20">
        <f t="shared" si="100"/>
        <v>0</v>
      </c>
      <c r="L320" s="20">
        <f t="shared" si="100"/>
        <v>0</v>
      </c>
      <c r="M320" s="20">
        <f t="shared" si="100"/>
        <v>0</v>
      </c>
      <c r="N320" s="20">
        <f t="shared" si="100"/>
        <v>0</v>
      </c>
      <c r="O320" s="76" t="s">
        <v>88</v>
      </c>
      <c r="P320" s="80" t="s">
        <v>181</v>
      </c>
    </row>
    <row r="321" spans="1:16" s="3" customFormat="1" ht="25.5">
      <c r="A321" s="72"/>
      <c r="B321" s="81"/>
      <c r="C321" s="76"/>
      <c r="D321" s="76"/>
      <c r="E321" s="19" t="s">
        <v>45</v>
      </c>
      <c r="F321" s="16">
        <f t="shared" si="98"/>
        <v>62.44</v>
      </c>
      <c r="G321" s="20">
        <v>0</v>
      </c>
      <c r="H321" s="20">
        <v>0</v>
      </c>
      <c r="I321" s="16">
        <v>62.44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76"/>
      <c r="P321" s="80"/>
    </row>
    <row r="322" spans="1:16" s="3" customFormat="1" ht="16.5" customHeight="1">
      <c r="A322" s="72"/>
      <c r="B322" s="81"/>
      <c r="C322" s="76"/>
      <c r="D322" s="76"/>
      <c r="E322" s="19" t="s">
        <v>9</v>
      </c>
      <c r="F322" s="16">
        <f t="shared" si="98"/>
        <v>190</v>
      </c>
      <c r="G322" s="16">
        <v>0.8</v>
      </c>
      <c r="H322" s="16">
        <v>100</v>
      </c>
      <c r="I322" s="16">
        <v>89.2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76"/>
      <c r="P322" s="80"/>
    </row>
    <row r="323" spans="1:16" s="3" customFormat="1" ht="12.75">
      <c r="A323" s="72"/>
      <c r="B323" s="81"/>
      <c r="C323" s="76"/>
      <c r="D323" s="76"/>
      <c r="E323" s="19" t="s">
        <v>10</v>
      </c>
      <c r="F323" s="20">
        <f t="shared" si="98"/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76"/>
      <c r="P323" s="80"/>
    </row>
    <row r="324" spans="1:16" s="3" customFormat="1" ht="76.5" customHeight="1">
      <c r="A324" s="72"/>
      <c r="B324" s="81"/>
      <c r="C324" s="76"/>
      <c r="D324" s="76"/>
      <c r="E324" s="19" t="s">
        <v>14</v>
      </c>
      <c r="F324" s="20">
        <f t="shared" si="98"/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76"/>
      <c r="P324" s="80"/>
    </row>
    <row r="325" spans="1:16" s="3" customFormat="1" ht="15" customHeight="1">
      <c r="A325" s="72" t="s">
        <v>281</v>
      </c>
      <c r="B325" s="81" t="s">
        <v>80</v>
      </c>
      <c r="C325" s="76" t="s">
        <v>13</v>
      </c>
      <c r="D325" s="76" t="s">
        <v>38</v>
      </c>
      <c r="E325" s="19" t="s">
        <v>8</v>
      </c>
      <c r="F325" s="16">
        <f t="shared" si="98"/>
        <v>135.963</v>
      </c>
      <c r="G325" s="16">
        <f aca="true" t="shared" si="101" ref="G325:N325">SUM(G326:G329)</f>
        <v>0.463</v>
      </c>
      <c r="H325" s="16">
        <f t="shared" si="101"/>
        <v>10</v>
      </c>
      <c r="I325" s="16">
        <f t="shared" si="101"/>
        <v>125.5</v>
      </c>
      <c r="J325" s="20">
        <f t="shared" si="101"/>
        <v>0</v>
      </c>
      <c r="K325" s="20">
        <f t="shared" si="101"/>
        <v>0</v>
      </c>
      <c r="L325" s="20">
        <f t="shared" si="101"/>
        <v>0</v>
      </c>
      <c r="M325" s="20">
        <f t="shared" si="101"/>
        <v>0</v>
      </c>
      <c r="N325" s="20">
        <f t="shared" si="101"/>
        <v>0</v>
      </c>
      <c r="O325" s="76" t="s">
        <v>88</v>
      </c>
      <c r="P325" s="80" t="s">
        <v>114</v>
      </c>
    </row>
    <row r="326" spans="1:16" s="3" customFormat="1" ht="25.5">
      <c r="A326" s="72"/>
      <c r="B326" s="81"/>
      <c r="C326" s="76"/>
      <c r="D326" s="76"/>
      <c r="E326" s="19" t="s">
        <v>45</v>
      </c>
      <c r="F326" s="20">
        <f t="shared" si="98"/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76"/>
      <c r="P326" s="80"/>
    </row>
    <row r="327" spans="1:16" s="3" customFormat="1" ht="14.25" customHeight="1">
      <c r="A327" s="72"/>
      <c r="B327" s="81"/>
      <c r="C327" s="76"/>
      <c r="D327" s="76"/>
      <c r="E327" s="19" t="s">
        <v>9</v>
      </c>
      <c r="F327" s="16">
        <f t="shared" si="98"/>
        <v>135.963</v>
      </c>
      <c r="G327" s="16">
        <v>0.463</v>
      </c>
      <c r="H327" s="16">
        <v>10</v>
      </c>
      <c r="I327" s="16">
        <v>125.5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76"/>
      <c r="P327" s="80"/>
    </row>
    <row r="328" spans="1:16" s="3" customFormat="1" ht="12.75">
      <c r="A328" s="72"/>
      <c r="B328" s="81"/>
      <c r="C328" s="76"/>
      <c r="D328" s="76"/>
      <c r="E328" s="19" t="s">
        <v>10</v>
      </c>
      <c r="F328" s="20">
        <f t="shared" si="98"/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76"/>
      <c r="P328" s="80"/>
    </row>
    <row r="329" spans="1:16" s="3" customFormat="1" ht="81" customHeight="1">
      <c r="A329" s="72"/>
      <c r="B329" s="81"/>
      <c r="C329" s="76"/>
      <c r="D329" s="76"/>
      <c r="E329" s="19" t="s">
        <v>14</v>
      </c>
      <c r="F329" s="20">
        <f t="shared" si="98"/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76"/>
      <c r="P329" s="80"/>
    </row>
    <row r="330" spans="1:16" s="3" customFormat="1" ht="18" customHeight="1">
      <c r="A330" s="104" t="s">
        <v>282</v>
      </c>
      <c r="B330" s="81" t="s">
        <v>152</v>
      </c>
      <c r="C330" s="76" t="s">
        <v>13</v>
      </c>
      <c r="D330" s="76" t="s">
        <v>38</v>
      </c>
      <c r="E330" s="19" t="s">
        <v>8</v>
      </c>
      <c r="F330" s="16">
        <f t="shared" si="98"/>
        <v>86.5</v>
      </c>
      <c r="G330" s="16">
        <f aca="true" t="shared" si="102" ref="G330:N330">SUM(G331:G334)</f>
        <v>2.5</v>
      </c>
      <c r="H330" s="16">
        <f t="shared" si="102"/>
        <v>40</v>
      </c>
      <c r="I330" s="16">
        <f t="shared" si="102"/>
        <v>44</v>
      </c>
      <c r="J330" s="20">
        <f t="shared" si="102"/>
        <v>0</v>
      </c>
      <c r="K330" s="20">
        <f t="shared" si="102"/>
        <v>0</v>
      </c>
      <c r="L330" s="20">
        <f t="shared" si="102"/>
        <v>0</v>
      </c>
      <c r="M330" s="20">
        <f t="shared" si="102"/>
        <v>0</v>
      </c>
      <c r="N330" s="20">
        <f t="shared" si="102"/>
        <v>0</v>
      </c>
      <c r="O330" s="76" t="s">
        <v>88</v>
      </c>
      <c r="P330" s="80" t="s">
        <v>113</v>
      </c>
    </row>
    <row r="331" spans="1:16" s="3" customFormat="1" ht="31.5" customHeight="1">
      <c r="A331" s="104"/>
      <c r="B331" s="81"/>
      <c r="C331" s="76"/>
      <c r="D331" s="76"/>
      <c r="E331" s="19" t="s">
        <v>45</v>
      </c>
      <c r="F331" s="20">
        <f t="shared" si="98"/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76"/>
      <c r="P331" s="80"/>
    </row>
    <row r="332" spans="1:16" s="3" customFormat="1" ht="15.75" customHeight="1">
      <c r="A332" s="104"/>
      <c r="B332" s="81"/>
      <c r="C332" s="76"/>
      <c r="D332" s="76"/>
      <c r="E332" s="19" t="s">
        <v>9</v>
      </c>
      <c r="F332" s="16">
        <f t="shared" si="98"/>
        <v>86.5</v>
      </c>
      <c r="G332" s="16">
        <v>2.5</v>
      </c>
      <c r="H332" s="16">
        <v>40</v>
      </c>
      <c r="I332" s="16">
        <v>44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76"/>
      <c r="P332" s="80"/>
    </row>
    <row r="333" spans="1:16" s="3" customFormat="1" ht="16.5" customHeight="1">
      <c r="A333" s="104"/>
      <c r="B333" s="81"/>
      <c r="C333" s="76"/>
      <c r="D333" s="76"/>
      <c r="E333" s="19" t="s">
        <v>10</v>
      </c>
      <c r="F333" s="20">
        <f t="shared" si="98"/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76"/>
      <c r="P333" s="80"/>
    </row>
    <row r="334" spans="1:16" s="3" customFormat="1" ht="90.75" customHeight="1">
      <c r="A334" s="104"/>
      <c r="B334" s="81"/>
      <c r="C334" s="76"/>
      <c r="D334" s="76"/>
      <c r="E334" s="19" t="s">
        <v>14</v>
      </c>
      <c r="F334" s="20">
        <f t="shared" si="98"/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76"/>
      <c r="P334" s="80"/>
    </row>
    <row r="335" spans="1:16" s="3" customFormat="1" ht="12.75">
      <c r="A335" s="72" t="s">
        <v>283</v>
      </c>
      <c r="B335" s="81" t="s">
        <v>153</v>
      </c>
      <c r="C335" s="76" t="s">
        <v>13</v>
      </c>
      <c r="D335" s="76" t="s">
        <v>38</v>
      </c>
      <c r="E335" s="19" t="s">
        <v>8</v>
      </c>
      <c r="F335" s="16">
        <f t="shared" si="98"/>
        <v>100</v>
      </c>
      <c r="G335" s="20">
        <f aca="true" t="shared" si="103" ref="G335:N335">SUM(G336:G339)</f>
        <v>0</v>
      </c>
      <c r="H335" s="20">
        <f t="shared" si="103"/>
        <v>0</v>
      </c>
      <c r="I335" s="16">
        <f t="shared" si="103"/>
        <v>50</v>
      </c>
      <c r="J335" s="16">
        <f t="shared" si="103"/>
        <v>50</v>
      </c>
      <c r="K335" s="20">
        <f t="shared" si="103"/>
        <v>0</v>
      </c>
      <c r="L335" s="20">
        <f t="shared" si="103"/>
        <v>0</v>
      </c>
      <c r="M335" s="20">
        <f t="shared" si="103"/>
        <v>0</v>
      </c>
      <c r="N335" s="20">
        <f t="shared" si="103"/>
        <v>0</v>
      </c>
      <c r="O335" s="76" t="s">
        <v>88</v>
      </c>
      <c r="P335" s="80" t="s">
        <v>111</v>
      </c>
    </row>
    <row r="336" spans="1:16" s="3" customFormat="1" ht="25.5">
      <c r="A336" s="72"/>
      <c r="B336" s="81"/>
      <c r="C336" s="76"/>
      <c r="D336" s="76"/>
      <c r="E336" s="19" t="s">
        <v>45</v>
      </c>
      <c r="F336" s="20">
        <f t="shared" si="98"/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76"/>
      <c r="P336" s="80"/>
    </row>
    <row r="337" spans="1:16" s="3" customFormat="1" ht="12.75">
      <c r="A337" s="72"/>
      <c r="B337" s="81"/>
      <c r="C337" s="76"/>
      <c r="D337" s="76"/>
      <c r="E337" s="19" t="s">
        <v>9</v>
      </c>
      <c r="F337" s="16">
        <f t="shared" si="98"/>
        <v>100</v>
      </c>
      <c r="G337" s="20">
        <v>0</v>
      </c>
      <c r="H337" s="2">
        <v>0</v>
      </c>
      <c r="I337" s="16">
        <v>50</v>
      </c>
      <c r="J337" s="16">
        <v>50</v>
      </c>
      <c r="K337" s="20">
        <v>0</v>
      </c>
      <c r="L337" s="20">
        <v>0</v>
      </c>
      <c r="M337" s="20">
        <v>0</v>
      </c>
      <c r="N337" s="20">
        <v>0</v>
      </c>
      <c r="O337" s="76"/>
      <c r="P337" s="80"/>
    </row>
    <row r="338" spans="1:16" s="3" customFormat="1" ht="12.75">
      <c r="A338" s="72"/>
      <c r="B338" s="81"/>
      <c r="C338" s="76"/>
      <c r="D338" s="76"/>
      <c r="E338" s="19" t="s">
        <v>10</v>
      </c>
      <c r="F338" s="20">
        <f t="shared" si="98"/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76"/>
      <c r="P338" s="80"/>
    </row>
    <row r="339" spans="1:16" s="3" customFormat="1" ht="56.25" customHeight="1">
      <c r="A339" s="72"/>
      <c r="B339" s="81"/>
      <c r="C339" s="76"/>
      <c r="D339" s="76"/>
      <c r="E339" s="19" t="s">
        <v>14</v>
      </c>
      <c r="F339" s="20">
        <f t="shared" si="98"/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76"/>
      <c r="P339" s="80"/>
    </row>
    <row r="340" spans="1:16" s="3" customFormat="1" ht="12.75">
      <c r="A340" s="72" t="s">
        <v>284</v>
      </c>
      <c r="B340" s="81" t="s">
        <v>154</v>
      </c>
      <c r="C340" s="76" t="s">
        <v>13</v>
      </c>
      <c r="D340" s="76" t="s">
        <v>38</v>
      </c>
      <c r="E340" s="19" t="s">
        <v>8</v>
      </c>
      <c r="F340" s="16">
        <f t="shared" si="98"/>
        <v>200</v>
      </c>
      <c r="G340" s="20">
        <f aca="true" t="shared" si="104" ref="G340:N340">SUM(G341:G344)</f>
        <v>0</v>
      </c>
      <c r="H340" s="20">
        <f t="shared" si="104"/>
        <v>0</v>
      </c>
      <c r="I340" s="16">
        <f t="shared" si="104"/>
        <v>100</v>
      </c>
      <c r="J340" s="16">
        <f t="shared" si="104"/>
        <v>100</v>
      </c>
      <c r="K340" s="20">
        <f t="shared" si="104"/>
        <v>0</v>
      </c>
      <c r="L340" s="20">
        <f t="shared" si="104"/>
        <v>0</v>
      </c>
      <c r="M340" s="20">
        <f t="shared" si="104"/>
        <v>0</v>
      </c>
      <c r="N340" s="20">
        <f t="shared" si="104"/>
        <v>0</v>
      </c>
      <c r="O340" s="76" t="s">
        <v>88</v>
      </c>
      <c r="P340" s="80" t="s">
        <v>112</v>
      </c>
    </row>
    <row r="341" spans="1:16" s="3" customFormat="1" ht="25.5">
      <c r="A341" s="72"/>
      <c r="B341" s="81"/>
      <c r="C341" s="76"/>
      <c r="D341" s="76"/>
      <c r="E341" s="19" t="s">
        <v>45</v>
      </c>
      <c r="F341" s="20">
        <f t="shared" si="98"/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76"/>
      <c r="P341" s="80"/>
    </row>
    <row r="342" spans="1:16" s="3" customFormat="1" ht="12.75">
      <c r="A342" s="72"/>
      <c r="B342" s="81"/>
      <c r="C342" s="76"/>
      <c r="D342" s="76"/>
      <c r="E342" s="19" t="s">
        <v>9</v>
      </c>
      <c r="F342" s="16">
        <f t="shared" si="98"/>
        <v>200</v>
      </c>
      <c r="G342" s="20">
        <v>0</v>
      </c>
      <c r="H342" s="46">
        <v>0</v>
      </c>
      <c r="I342" s="16">
        <v>100</v>
      </c>
      <c r="J342" s="16">
        <v>100</v>
      </c>
      <c r="K342" s="20">
        <v>0</v>
      </c>
      <c r="L342" s="20">
        <v>0</v>
      </c>
      <c r="M342" s="20">
        <v>0</v>
      </c>
      <c r="N342" s="20">
        <v>0</v>
      </c>
      <c r="O342" s="76"/>
      <c r="P342" s="80"/>
    </row>
    <row r="343" spans="1:16" s="3" customFormat="1" ht="12.75">
      <c r="A343" s="72"/>
      <c r="B343" s="81"/>
      <c r="C343" s="76"/>
      <c r="D343" s="76"/>
      <c r="E343" s="19" t="s">
        <v>10</v>
      </c>
      <c r="F343" s="20">
        <f t="shared" si="98"/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76"/>
      <c r="P343" s="80"/>
    </row>
    <row r="344" spans="1:16" s="3" customFormat="1" ht="57" customHeight="1">
      <c r="A344" s="72"/>
      <c r="B344" s="81"/>
      <c r="C344" s="76"/>
      <c r="D344" s="76"/>
      <c r="E344" s="19" t="s">
        <v>14</v>
      </c>
      <c r="F344" s="20">
        <f>SUM(G344:N344)</f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76"/>
      <c r="P344" s="80"/>
    </row>
    <row r="345" spans="1:16" s="3" customFormat="1" ht="12.75">
      <c r="A345" s="105" t="s">
        <v>285</v>
      </c>
      <c r="B345" s="133"/>
      <c r="C345" s="133"/>
      <c r="D345" s="133"/>
      <c r="E345" s="28" t="s">
        <v>8</v>
      </c>
      <c r="F345" s="30">
        <f>SUM(G345:N345)</f>
        <v>1735.7530000000002</v>
      </c>
      <c r="G345" s="30">
        <f aca="true" t="shared" si="105" ref="G345:N345">SUM(G346:G349)</f>
        <v>44.763</v>
      </c>
      <c r="H345" s="30">
        <f t="shared" si="105"/>
        <v>627.05</v>
      </c>
      <c r="I345" s="30">
        <f t="shared" si="105"/>
        <v>913.94</v>
      </c>
      <c r="J345" s="30">
        <f t="shared" si="105"/>
        <v>150</v>
      </c>
      <c r="K345" s="31">
        <f t="shared" si="105"/>
        <v>0</v>
      </c>
      <c r="L345" s="31">
        <f t="shared" si="105"/>
        <v>0</v>
      </c>
      <c r="M345" s="31">
        <f t="shared" si="105"/>
        <v>0</v>
      </c>
      <c r="N345" s="31">
        <f t="shared" si="105"/>
        <v>0</v>
      </c>
      <c r="O345" s="65"/>
      <c r="P345" s="65"/>
    </row>
    <row r="346" spans="1:16" s="3" customFormat="1" ht="25.5">
      <c r="A346" s="133"/>
      <c r="B346" s="133"/>
      <c r="C346" s="133"/>
      <c r="D346" s="133"/>
      <c r="E346" s="28" t="s">
        <v>45</v>
      </c>
      <c r="F346" s="30">
        <f>SUM(G346:N346)</f>
        <v>62.44</v>
      </c>
      <c r="G346" s="31">
        <f aca="true" t="shared" si="106" ref="G346:N349">G281+G286+G291+G296+G301+G306+G311+G316+G321+G326+G331+G336+G341</f>
        <v>0</v>
      </c>
      <c r="H346" s="31">
        <f t="shared" si="106"/>
        <v>0</v>
      </c>
      <c r="I346" s="30">
        <f t="shared" si="106"/>
        <v>62.44</v>
      </c>
      <c r="J346" s="31">
        <f t="shared" si="106"/>
        <v>0</v>
      </c>
      <c r="K346" s="31">
        <f t="shared" si="106"/>
        <v>0</v>
      </c>
      <c r="L346" s="31">
        <f t="shared" si="106"/>
        <v>0</v>
      </c>
      <c r="M346" s="31">
        <f t="shared" si="106"/>
        <v>0</v>
      </c>
      <c r="N346" s="31">
        <f t="shared" si="106"/>
        <v>0</v>
      </c>
      <c r="O346" s="76"/>
      <c r="P346" s="76"/>
    </row>
    <row r="347" spans="1:16" s="3" customFormat="1" ht="12.75">
      <c r="A347" s="133"/>
      <c r="B347" s="133"/>
      <c r="C347" s="133"/>
      <c r="D347" s="133"/>
      <c r="E347" s="28" t="s">
        <v>9</v>
      </c>
      <c r="F347" s="30">
        <f>SUM(G347:N347)</f>
        <v>1663.313</v>
      </c>
      <c r="G347" s="30">
        <f t="shared" si="106"/>
        <v>44.763</v>
      </c>
      <c r="H347" s="30">
        <f t="shared" si="106"/>
        <v>617.05</v>
      </c>
      <c r="I347" s="30">
        <f t="shared" si="106"/>
        <v>851.5</v>
      </c>
      <c r="J347" s="30">
        <f t="shared" si="106"/>
        <v>150</v>
      </c>
      <c r="K347" s="31">
        <f t="shared" si="106"/>
        <v>0</v>
      </c>
      <c r="L347" s="31">
        <f t="shared" si="106"/>
        <v>0</v>
      </c>
      <c r="M347" s="31">
        <f t="shared" si="106"/>
        <v>0</v>
      </c>
      <c r="N347" s="31">
        <f t="shared" si="106"/>
        <v>0</v>
      </c>
      <c r="O347" s="76"/>
      <c r="P347" s="76"/>
    </row>
    <row r="348" spans="1:16" s="3" customFormat="1" ht="12.75">
      <c r="A348" s="133"/>
      <c r="B348" s="133"/>
      <c r="C348" s="133"/>
      <c r="D348" s="133"/>
      <c r="E348" s="28" t="s">
        <v>10</v>
      </c>
      <c r="F348" s="30">
        <f>SUM(G348:N348)</f>
        <v>10</v>
      </c>
      <c r="G348" s="31">
        <f t="shared" si="106"/>
        <v>0</v>
      </c>
      <c r="H348" s="30">
        <f t="shared" si="106"/>
        <v>10</v>
      </c>
      <c r="I348" s="31">
        <f t="shared" si="106"/>
        <v>0</v>
      </c>
      <c r="J348" s="31">
        <f t="shared" si="106"/>
        <v>0</v>
      </c>
      <c r="K348" s="31">
        <f t="shared" si="106"/>
        <v>0</v>
      </c>
      <c r="L348" s="31">
        <f t="shared" si="106"/>
        <v>0</v>
      </c>
      <c r="M348" s="31">
        <f t="shared" si="106"/>
        <v>0</v>
      </c>
      <c r="N348" s="31">
        <f t="shared" si="106"/>
        <v>0</v>
      </c>
      <c r="O348" s="76"/>
      <c r="P348" s="76"/>
    </row>
    <row r="349" spans="1:16" s="3" customFormat="1" ht="12.75">
      <c r="A349" s="133"/>
      <c r="B349" s="133"/>
      <c r="C349" s="133"/>
      <c r="D349" s="133"/>
      <c r="E349" s="28" t="s">
        <v>14</v>
      </c>
      <c r="F349" s="31">
        <f>SUM(G349:N349)</f>
        <v>0</v>
      </c>
      <c r="G349" s="31">
        <f t="shared" si="106"/>
        <v>0</v>
      </c>
      <c r="H349" s="31">
        <f t="shared" si="106"/>
        <v>0</v>
      </c>
      <c r="I349" s="31">
        <f t="shared" si="106"/>
        <v>0</v>
      </c>
      <c r="J349" s="31">
        <f t="shared" si="106"/>
        <v>0</v>
      </c>
      <c r="K349" s="31">
        <f t="shared" si="106"/>
        <v>0</v>
      </c>
      <c r="L349" s="31">
        <f t="shared" si="106"/>
        <v>0</v>
      </c>
      <c r="M349" s="31">
        <f t="shared" si="106"/>
        <v>0</v>
      </c>
      <c r="N349" s="31">
        <f t="shared" si="106"/>
        <v>0</v>
      </c>
      <c r="O349" s="76"/>
      <c r="P349" s="76"/>
    </row>
    <row r="350" spans="1:16" s="3" customFormat="1" ht="15">
      <c r="A350" s="11" t="s">
        <v>25</v>
      </c>
      <c r="B350" s="101" t="s">
        <v>52</v>
      </c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</row>
    <row r="351" spans="1:16" s="3" customFormat="1" ht="12.75">
      <c r="A351" s="72" t="s">
        <v>27</v>
      </c>
      <c r="B351" s="81" t="s">
        <v>195</v>
      </c>
      <c r="C351" s="93"/>
      <c r="D351" s="76" t="s">
        <v>46</v>
      </c>
      <c r="E351" s="19" t="s">
        <v>8</v>
      </c>
      <c r="F351" s="16">
        <f>SUM(G351:N351)</f>
        <v>1005</v>
      </c>
      <c r="G351" s="20">
        <f aca="true" t="shared" si="107" ref="G351:N351">SUM(G352:G355)</f>
        <v>0</v>
      </c>
      <c r="H351" s="16">
        <f t="shared" si="107"/>
        <v>75</v>
      </c>
      <c r="I351" s="16">
        <f t="shared" si="107"/>
        <v>365</v>
      </c>
      <c r="J351" s="16">
        <f t="shared" si="107"/>
        <v>180</v>
      </c>
      <c r="K351" s="16">
        <f t="shared" si="107"/>
        <v>115</v>
      </c>
      <c r="L351" s="16">
        <f t="shared" si="107"/>
        <v>90</v>
      </c>
      <c r="M351" s="16">
        <f t="shared" si="107"/>
        <v>90</v>
      </c>
      <c r="N351" s="16">
        <f t="shared" si="107"/>
        <v>90</v>
      </c>
      <c r="O351" s="76" t="s">
        <v>202</v>
      </c>
      <c r="P351" s="79" t="s">
        <v>201</v>
      </c>
    </row>
    <row r="352" spans="1:16" s="3" customFormat="1" ht="25.5">
      <c r="A352" s="72"/>
      <c r="B352" s="81"/>
      <c r="C352" s="93"/>
      <c r="D352" s="76"/>
      <c r="E352" s="19" t="s">
        <v>45</v>
      </c>
      <c r="F352" s="20">
        <f>SUM(G352:N352)</f>
        <v>0</v>
      </c>
      <c r="G352" s="20">
        <f aca="true" t="shared" si="108" ref="G352:H354">SUM(H352:O352)</f>
        <v>0</v>
      </c>
      <c r="H352" s="20">
        <f t="shared" si="108"/>
        <v>0</v>
      </c>
      <c r="I352" s="20">
        <f>SUM(O352:P352)</f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76"/>
      <c r="P352" s="79"/>
    </row>
    <row r="353" spans="1:16" s="3" customFormat="1" ht="15" customHeight="1">
      <c r="A353" s="72"/>
      <c r="B353" s="81"/>
      <c r="C353" s="93"/>
      <c r="D353" s="76"/>
      <c r="E353" s="19" t="s">
        <v>9</v>
      </c>
      <c r="F353" s="20">
        <f>SUM(G353:N353)</f>
        <v>0</v>
      </c>
      <c r="G353" s="20">
        <f t="shared" si="108"/>
        <v>0</v>
      </c>
      <c r="H353" s="20">
        <f t="shared" si="108"/>
        <v>0</v>
      </c>
      <c r="I353" s="20">
        <f>SUM(O353:P353)</f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76"/>
      <c r="P353" s="79"/>
    </row>
    <row r="354" spans="1:16" s="3" customFormat="1" ht="15" customHeight="1">
      <c r="A354" s="72"/>
      <c r="B354" s="81"/>
      <c r="C354" s="93"/>
      <c r="D354" s="76"/>
      <c r="E354" s="19" t="s">
        <v>10</v>
      </c>
      <c r="F354" s="20">
        <f>SUM(G354:N354)</f>
        <v>0</v>
      </c>
      <c r="G354" s="20">
        <f t="shared" si="108"/>
        <v>0</v>
      </c>
      <c r="H354" s="20">
        <f t="shared" si="108"/>
        <v>0</v>
      </c>
      <c r="I354" s="20">
        <f>SUM(O354:P354)</f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76"/>
      <c r="P354" s="79"/>
    </row>
    <row r="355" spans="1:16" s="3" customFormat="1" ht="36" customHeight="1">
      <c r="A355" s="72"/>
      <c r="B355" s="81"/>
      <c r="C355" s="93"/>
      <c r="D355" s="76"/>
      <c r="E355" s="19" t="s">
        <v>14</v>
      </c>
      <c r="F355" s="16">
        <f>SUM(G355:N355)</f>
        <v>1005</v>
      </c>
      <c r="G355" s="20">
        <v>0</v>
      </c>
      <c r="H355" s="16">
        <v>75</v>
      </c>
      <c r="I355" s="16">
        <v>365</v>
      </c>
      <c r="J355" s="16">
        <v>180</v>
      </c>
      <c r="K355" s="16">
        <v>115</v>
      </c>
      <c r="L355" s="16">
        <v>90</v>
      </c>
      <c r="M355" s="16">
        <v>90</v>
      </c>
      <c r="N355" s="16">
        <v>90</v>
      </c>
      <c r="O355" s="76"/>
      <c r="P355" s="79"/>
    </row>
    <row r="356" spans="1:16" s="3" customFormat="1" ht="15">
      <c r="A356" s="11" t="s">
        <v>31</v>
      </c>
      <c r="B356" s="101" t="s">
        <v>26</v>
      </c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</row>
    <row r="357" spans="1:16" s="3" customFormat="1" ht="15.75" customHeight="1">
      <c r="A357" s="110" t="s">
        <v>32</v>
      </c>
      <c r="B357" s="81" t="s">
        <v>81</v>
      </c>
      <c r="C357" s="76" t="s">
        <v>13</v>
      </c>
      <c r="D357" s="76" t="s">
        <v>46</v>
      </c>
      <c r="E357" s="19" t="s">
        <v>8</v>
      </c>
      <c r="F357" s="16">
        <f aca="true" t="shared" si="109" ref="F357:F366">SUM(G357:N357)</f>
        <v>6.493</v>
      </c>
      <c r="G357" s="16">
        <f aca="true" t="shared" si="110" ref="G357:N357">SUM(G358:G361)</f>
        <v>6.493</v>
      </c>
      <c r="H357" s="20">
        <f t="shared" si="110"/>
        <v>0</v>
      </c>
      <c r="I357" s="20">
        <f t="shared" si="110"/>
        <v>0</v>
      </c>
      <c r="J357" s="20">
        <f t="shared" si="110"/>
        <v>0</v>
      </c>
      <c r="K357" s="20">
        <f t="shared" si="110"/>
        <v>0</v>
      </c>
      <c r="L357" s="20">
        <f t="shared" si="110"/>
        <v>0</v>
      </c>
      <c r="M357" s="20">
        <f t="shared" si="110"/>
        <v>0</v>
      </c>
      <c r="N357" s="20">
        <f t="shared" si="110"/>
        <v>0</v>
      </c>
      <c r="O357" s="110" t="s">
        <v>196</v>
      </c>
      <c r="P357" s="79" t="s">
        <v>209</v>
      </c>
    </row>
    <row r="358" spans="1:16" s="3" customFormat="1" ht="34.5" customHeight="1">
      <c r="A358" s="76"/>
      <c r="B358" s="81"/>
      <c r="C358" s="76"/>
      <c r="D358" s="76"/>
      <c r="E358" s="19" t="s">
        <v>45</v>
      </c>
      <c r="F358" s="20">
        <f t="shared" si="109"/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110"/>
      <c r="P358" s="79"/>
    </row>
    <row r="359" spans="1:16" s="3" customFormat="1" ht="12.75">
      <c r="A359" s="76"/>
      <c r="B359" s="81"/>
      <c r="C359" s="76"/>
      <c r="D359" s="76"/>
      <c r="E359" s="19" t="s">
        <v>9</v>
      </c>
      <c r="F359" s="20">
        <f t="shared" si="109"/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110"/>
      <c r="P359" s="79"/>
    </row>
    <row r="360" spans="1:16" s="3" customFormat="1" ht="13.5" customHeight="1">
      <c r="A360" s="76"/>
      <c r="B360" s="81"/>
      <c r="C360" s="76"/>
      <c r="D360" s="76"/>
      <c r="E360" s="19" t="s">
        <v>10</v>
      </c>
      <c r="F360" s="20">
        <f t="shared" si="109"/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110"/>
      <c r="P360" s="79"/>
    </row>
    <row r="361" spans="1:16" s="3" customFormat="1" ht="12.75">
      <c r="A361" s="76"/>
      <c r="B361" s="81"/>
      <c r="C361" s="76"/>
      <c r="D361" s="76"/>
      <c r="E361" s="19" t="s">
        <v>14</v>
      </c>
      <c r="F361" s="16">
        <f t="shared" si="109"/>
        <v>6.493</v>
      </c>
      <c r="G361" s="16">
        <v>6.493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110"/>
      <c r="P361" s="79"/>
    </row>
    <row r="362" spans="1:16" s="3" customFormat="1" ht="12.75">
      <c r="A362" s="143" t="s">
        <v>33</v>
      </c>
      <c r="B362" s="81" t="s">
        <v>82</v>
      </c>
      <c r="C362" s="76" t="s">
        <v>13</v>
      </c>
      <c r="D362" s="76" t="s">
        <v>46</v>
      </c>
      <c r="E362" s="19" t="s">
        <v>8</v>
      </c>
      <c r="F362" s="16">
        <f t="shared" si="109"/>
        <v>20</v>
      </c>
      <c r="G362" s="20">
        <f aca="true" t="shared" si="111" ref="G362:N362">SUM(G363:G366)</f>
        <v>0</v>
      </c>
      <c r="H362" s="16">
        <f t="shared" si="111"/>
        <v>0.156</v>
      </c>
      <c r="I362" s="16">
        <f t="shared" si="111"/>
        <v>7.844</v>
      </c>
      <c r="J362" s="16">
        <f t="shared" si="111"/>
        <v>12</v>
      </c>
      <c r="K362" s="20">
        <f t="shared" si="111"/>
        <v>0</v>
      </c>
      <c r="L362" s="20">
        <f t="shared" si="111"/>
        <v>0</v>
      </c>
      <c r="M362" s="20">
        <f t="shared" si="111"/>
        <v>0</v>
      </c>
      <c r="N362" s="20">
        <f t="shared" si="111"/>
        <v>0</v>
      </c>
      <c r="O362" s="110" t="s">
        <v>197</v>
      </c>
      <c r="P362" s="79" t="s">
        <v>210</v>
      </c>
    </row>
    <row r="363" spans="1:16" s="3" customFormat="1" ht="25.5">
      <c r="A363" s="143"/>
      <c r="B363" s="81"/>
      <c r="C363" s="76"/>
      <c r="D363" s="76"/>
      <c r="E363" s="19" t="s">
        <v>45</v>
      </c>
      <c r="F363" s="16">
        <f t="shared" si="109"/>
        <v>10</v>
      </c>
      <c r="G363" s="42">
        <v>0</v>
      </c>
      <c r="H363" s="20">
        <v>0</v>
      </c>
      <c r="I363" s="20">
        <v>0</v>
      </c>
      <c r="J363" s="16">
        <v>10</v>
      </c>
      <c r="K363" s="20">
        <v>0</v>
      </c>
      <c r="L363" s="20">
        <v>0</v>
      </c>
      <c r="M363" s="20">
        <v>0</v>
      </c>
      <c r="N363" s="20">
        <v>0</v>
      </c>
      <c r="O363" s="110"/>
      <c r="P363" s="93"/>
    </row>
    <row r="364" spans="1:16" s="3" customFormat="1" ht="12.75">
      <c r="A364" s="143"/>
      <c r="B364" s="81"/>
      <c r="C364" s="76"/>
      <c r="D364" s="76"/>
      <c r="E364" s="19" t="s">
        <v>9</v>
      </c>
      <c r="F364" s="20">
        <f t="shared" si="109"/>
        <v>0</v>
      </c>
      <c r="G364" s="42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110"/>
      <c r="P364" s="93"/>
    </row>
    <row r="365" spans="1:16" s="3" customFormat="1" ht="12.75">
      <c r="A365" s="143"/>
      <c r="B365" s="81"/>
      <c r="C365" s="76"/>
      <c r="D365" s="76"/>
      <c r="E365" s="19" t="s">
        <v>10</v>
      </c>
      <c r="F365" s="20">
        <f t="shared" si="109"/>
        <v>0</v>
      </c>
      <c r="G365" s="42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110"/>
      <c r="P365" s="93"/>
    </row>
    <row r="366" spans="1:16" s="3" customFormat="1" ht="12.75">
      <c r="A366" s="143"/>
      <c r="B366" s="81"/>
      <c r="C366" s="76"/>
      <c r="D366" s="76"/>
      <c r="E366" s="19" t="s">
        <v>14</v>
      </c>
      <c r="F366" s="16">
        <f t="shared" si="109"/>
        <v>10</v>
      </c>
      <c r="G366" s="20">
        <v>0</v>
      </c>
      <c r="H366" s="16">
        <v>0.156</v>
      </c>
      <c r="I366" s="16">
        <v>7.844</v>
      </c>
      <c r="J366" s="16">
        <v>2</v>
      </c>
      <c r="K366" s="20">
        <v>0</v>
      </c>
      <c r="L366" s="20">
        <v>0</v>
      </c>
      <c r="M366" s="20">
        <v>0</v>
      </c>
      <c r="N366" s="20">
        <v>0</v>
      </c>
      <c r="O366" s="110"/>
      <c r="P366" s="93"/>
    </row>
    <row r="367" spans="1:16" s="3" customFormat="1" ht="12.75" hidden="1">
      <c r="A367" s="142" t="s">
        <v>34</v>
      </c>
      <c r="B367" s="117" t="s">
        <v>39</v>
      </c>
      <c r="C367" s="110" t="s">
        <v>13</v>
      </c>
      <c r="D367" s="76"/>
      <c r="E367" s="22" t="s">
        <v>8</v>
      </c>
      <c r="F367" s="43">
        <f>SUM(G367:I367)</f>
        <v>0</v>
      </c>
      <c r="G367" s="43">
        <f>SUM(G368:G370)</f>
        <v>0</v>
      </c>
      <c r="H367" s="43">
        <f>SUM(H368:H370)</f>
        <v>0</v>
      </c>
      <c r="I367" s="43">
        <f>SUM(I368:I370)</f>
        <v>0</v>
      </c>
      <c r="J367" s="43"/>
      <c r="K367" s="43"/>
      <c r="L367" s="43"/>
      <c r="M367" s="43"/>
      <c r="N367" s="43"/>
      <c r="O367" s="76" t="s">
        <v>35</v>
      </c>
      <c r="P367" s="79"/>
    </row>
    <row r="368" spans="1:16" s="3" customFormat="1" ht="25.5" hidden="1">
      <c r="A368" s="142"/>
      <c r="B368" s="117"/>
      <c r="C368" s="110"/>
      <c r="D368" s="76"/>
      <c r="E368" s="19" t="s">
        <v>45</v>
      </c>
      <c r="F368" s="43">
        <f>SUM(G368:I368)</f>
        <v>0</v>
      </c>
      <c r="G368" s="44">
        <f aca="true" t="shared" si="112" ref="G368:H370">G372+G377+G382</f>
        <v>0</v>
      </c>
      <c r="H368" s="44">
        <f t="shared" si="112"/>
        <v>0</v>
      </c>
      <c r="I368" s="44">
        <v>0</v>
      </c>
      <c r="J368" s="44"/>
      <c r="K368" s="44"/>
      <c r="L368" s="44"/>
      <c r="M368" s="44"/>
      <c r="N368" s="44"/>
      <c r="O368" s="76"/>
      <c r="P368" s="93"/>
    </row>
    <row r="369" spans="1:16" s="3" customFormat="1" ht="12.75" hidden="1">
      <c r="A369" s="142"/>
      <c r="B369" s="117"/>
      <c r="C369" s="110"/>
      <c r="D369" s="76"/>
      <c r="E369" s="22" t="s">
        <v>9</v>
      </c>
      <c r="F369" s="43">
        <f>SUM(G369:I369)</f>
        <v>0</v>
      </c>
      <c r="G369" s="44">
        <f t="shared" si="112"/>
        <v>0</v>
      </c>
      <c r="H369" s="44">
        <f t="shared" si="112"/>
        <v>0</v>
      </c>
      <c r="I369" s="44">
        <v>0</v>
      </c>
      <c r="J369" s="44"/>
      <c r="K369" s="44"/>
      <c r="L369" s="44"/>
      <c r="M369" s="44"/>
      <c r="N369" s="44"/>
      <c r="O369" s="76"/>
      <c r="P369" s="93"/>
    </row>
    <row r="370" spans="1:16" s="3" customFormat="1" ht="12.75" hidden="1">
      <c r="A370" s="142"/>
      <c r="B370" s="117"/>
      <c r="C370" s="110"/>
      <c r="D370" s="76"/>
      <c r="E370" s="22" t="s">
        <v>10</v>
      </c>
      <c r="F370" s="43">
        <f>SUM(G370:I370)</f>
        <v>0</v>
      </c>
      <c r="G370" s="44">
        <f t="shared" si="112"/>
        <v>0</v>
      </c>
      <c r="H370" s="44">
        <f t="shared" si="112"/>
        <v>0</v>
      </c>
      <c r="I370" s="44">
        <v>0</v>
      </c>
      <c r="J370" s="44"/>
      <c r="K370" s="44"/>
      <c r="L370" s="44"/>
      <c r="M370" s="44"/>
      <c r="N370" s="44"/>
      <c r="O370" s="76"/>
      <c r="P370" s="93"/>
    </row>
    <row r="371" spans="1:16" s="3" customFormat="1" ht="15" customHeight="1">
      <c r="A371" s="104" t="s">
        <v>34</v>
      </c>
      <c r="B371" s="81" t="s">
        <v>28</v>
      </c>
      <c r="C371" s="76" t="s">
        <v>13</v>
      </c>
      <c r="D371" s="76" t="s">
        <v>46</v>
      </c>
      <c r="E371" s="19" t="s">
        <v>8</v>
      </c>
      <c r="F371" s="16">
        <f aca="true" t="shared" si="113" ref="F371:F381">SUM(G371:N371)</f>
        <v>1.43</v>
      </c>
      <c r="G371" s="16">
        <f aca="true" t="shared" si="114" ref="G371:N371">SUM(G372:G375)</f>
        <v>1.43</v>
      </c>
      <c r="H371" s="20">
        <f t="shared" si="114"/>
        <v>0</v>
      </c>
      <c r="I371" s="20">
        <f t="shared" si="114"/>
        <v>0</v>
      </c>
      <c r="J371" s="20">
        <f t="shared" si="114"/>
        <v>0</v>
      </c>
      <c r="K371" s="20">
        <f t="shared" si="114"/>
        <v>0</v>
      </c>
      <c r="L371" s="20">
        <f t="shared" si="114"/>
        <v>0</v>
      </c>
      <c r="M371" s="20">
        <f t="shared" si="114"/>
        <v>0</v>
      </c>
      <c r="N371" s="20">
        <f t="shared" si="114"/>
        <v>0</v>
      </c>
      <c r="O371" s="76" t="s">
        <v>198</v>
      </c>
      <c r="P371" s="79" t="s">
        <v>211</v>
      </c>
    </row>
    <row r="372" spans="1:16" s="3" customFormat="1" ht="25.5">
      <c r="A372" s="72"/>
      <c r="B372" s="81"/>
      <c r="C372" s="76"/>
      <c r="D372" s="76"/>
      <c r="E372" s="19" t="s">
        <v>45</v>
      </c>
      <c r="F372" s="20">
        <f t="shared" si="113"/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0</v>
      </c>
      <c r="O372" s="76"/>
      <c r="P372" s="93"/>
    </row>
    <row r="373" spans="1:16" s="3" customFormat="1" ht="15" customHeight="1">
      <c r="A373" s="72"/>
      <c r="B373" s="81"/>
      <c r="C373" s="76"/>
      <c r="D373" s="76"/>
      <c r="E373" s="19" t="s">
        <v>9</v>
      </c>
      <c r="F373" s="20">
        <f t="shared" si="113"/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76"/>
      <c r="P373" s="93"/>
    </row>
    <row r="374" spans="1:16" s="3" customFormat="1" ht="15" customHeight="1">
      <c r="A374" s="72"/>
      <c r="B374" s="81"/>
      <c r="C374" s="76"/>
      <c r="D374" s="76"/>
      <c r="E374" s="19" t="s">
        <v>10</v>
      </c>
      <c r="F374" s="20">
        <f t="shared" si="113"/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76"/>
      <c r="P374" s="93"/>
    </row>
    <row r="375" spans="1:16" s="3" customFormat="1" ht="12.75">
      <c r="A375" s="72"/>
      <c r="B375" s="81"/>
      <c r="C375" s="76"/>
      <c r="D375" s="76"/>
      <c r="E375" s="19" t="s">
        <v>14</v>
      </c>
      <c r="F375" s="16">
        <f t="shared" si="113"/>
        <v>1.43</v>
      </c>
      <c r="G375" s="16">
        <v>1.43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76"/>
      <c r="P375" s="93"/>
    </row>
    <row r="376" spans="1:16" s="3" customFormat="1" ht="12.75">
      <c r="A376" s="72" t="s">
        <v>83</v>
      </c>
      <c r="B376" s="81" t="s">
        <v>29</v>
      </c>
      <c r="C376" s="76" t="s">
        <v>13</v>
      </c>
      <c r="D376" s="76" t="s">
        <v>46</v>
      </c>
      <c r="E376" s="19" t="s">
        <v>8</v>
      </c>
      <c r="F376" s="16">
        <f t="shared" si="113"/>
        <v>85</v>
      </c>
      <c r="G376" s="16">
        <f aca="true" t="shared" si="115" ref="G376:N376">SUM(G377:G380)</f>
        <v>16</v>
      </c>
      <c r="H376" s="16">
        <f t="shared" si="115"/>
        <v>40</v>
      </c>
      <c r="I376" s="16">
        <f t="shared" si="115"/>
        <v>29</v>
      </c>
      <c r="J376" s="20">
        <f t="shared" si="115"/>
        <v>0</v>
      </c>
      <c r="K376" s="20">
        <f t="shared" si="115"/>
        <v>0</v>
      </c>
      <c r="L376" s="20">
        <f t="shared" si="115"/>
        <v>0</v>
      </c>
      <c r="M376" s="20">
        <f t="shared" si="115"/>
        <v>0</v>
      </c>
      <c r="N376" s="20">
        <f t="shared" si="115"/>
        <v>0</v>
      </c>
      <c r="O376" s="76" t="s">
        <v>198</v>
      </c>
      <c r="P376" s="79" t="s">
        <v>212</v>
      </c>
    </row>
    <row r="377" spans="1:16" s="3" customFormat="1" ht="25.5">
      <c r="A377" s="72"/>
      <c r="B377" s="81"/>
      <c r="C377" s="76"/>
      <c r="D377" s="76"/>
      <c r="E377" s="19" t="s">
        <v>45</v>
      </c>
      <c r="F377" s="20">
        <f t="shared" si="113"/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76"/>
      <c r="P377" s="93"/>
    </row>
    <row r="378" spans="1:16" s="3" customFormat="1" ht="17.25" customHeight="1">
      <c r="A378" s="72"/>
      <c r="B378" s="81"/>
      <c r="C378" s="76"/>
      <c r="D378" s="76"/>
      <c r="E378" s="19" t="s">
        <v>9</v>
      </c>
      <c r="F378" s="20">
        <f t="shared" si="113"/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76"/>
      <c r="P378" s="93"/>
    </row>
    <row r="379" spans="1:16" s="3" customFormat="1" ht="17.25" customHeight="1">
      <c r="A379" s="72"/>
      <c r="B379" s="81"/>
      <c r="C379" s="76"/>
      <c r="D379" s="76"/>
      <c r="E379" s="19" t="s">
        <v>10</v>
      </c>
      <c r="F379" s="20">
        <f t="shared" si="113"/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76"/>
      <c r="P379" s="93"/>
    </row>
    <row r="380" spans="1:16" s="3" customFormat="1" ht="22.5" customHeight="1">
      <c r="A380" s="72"/>
      <c r="B380" s="81"/>
      <c r="C380" s="76"/>
      <c r="D380" s="76"/>
      <c r="E380" s="19" t="s">
        <v>14</v>
      </c>
      <c r="F380" s="16">
        <f t="shared" si="113"/>
        <v>85</v>
      </c>
      <c r="G380" s="16">
        <v>16</v>
      </c>
      <c r="H380" s="16">
        <v>40</v>
      </c>
      <c r="I380" s="16">
        <v>29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76"/>
      <c r="P380" s="93"/>
    </row>
    <row r="381" spans="1:16" s="3" customFormat="1" ht="12.75">
      <c r="A381" s="72" t="s">
        <v>84</v>
      </c>
      <c r="B381" s="81" t="s">
        <v>30</v>
      </c>
      <c r="C381" s="76" t="s">
        <v>13</v>
      </c>
      <c r="D381" s="76" t="s">
        <v>46</v>
      </c>
      <c r="E381" s="19" t="s">
        <v>8</v>
      </c>
      <c r="F381" s="16">
        <f t="shared" si="113"/>
        <v>120</v>
      </c>
      <c r="G381" s="20">
        <f aca="true" t="shared" si="116" ref="G381:N381">SUM(G382:G385)</f>
        <v>0</v>
      </c>
      <c r="H381" s="16">
        <f t="shared" si="116"/>
        <v>50</v>
      </c>
      <c r="I381" s="16">
        <f t="shared" si="116"/>
        <v>70</v>
      </c>
      <c r="J381" s="20">
        <f t="shared" si="116"/>
        <v>0</v>
      </c>
      <c r="K381" s="20">
        <f t="shared" si="116"/>
        <v>0</v>
      </c>
      <c r="L381" s="20">
        <f t="shared" si="116"/>
        <v>0</v>
      </c>
      <c r="M381" s="20">
        <f t="shared" si="116"/>
        <v>0</v>
      </c>
      <c r="N381" s="20">
        <f t="shared" si="116"/>
        <v>0</v>
      </c>
      <c r="O381" s="76" t="s">
        <v>198</v>
      </c>
      <c r="P381" s="79" t="s">
        <v>213</v>
      </c>
    </row>
    <row r="382" spans="1:16" s="3" customFormat="1" ht="25.5">
      <c r="A382" s="72"/>
      <c r="B382" s="81"/>
      <c r="C382" s="76"/>
      <c r="D382" s="76"/>
      <c r="E382" s="19" t="s">
        <v>45</v>
      </c>
      <c r="F382" s="20">
        <f aca="true" t="shared" si="117" ref="F382:F389">SUM(G382:N382)</f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76"/>
      <c r="P382" s="93"/>
    </row>
    <row r="383" spans="1:16" s="3" customFormat="1" ht="12.75">
      <c r="A383" s="72"/>
      <c r="B383" s="81"/>
      <c r="C383" s="76"/>
      <c r="D383" s="76"/>
      <c r="E383" s="19" t="s">
        <v>9</v>
      </c>
      <c r="F383" s="20">
        <f t="shared" si="117"/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76"/>
      <c r="P383" s="93"/>
    </row>
    <row r="384" spans="1:16" s="3" customFormat="1" ht="12.75">
      <c r="A384" s="72"/>
      <c r="B384" s="81"/>
      <c r="C384" s="76"/>
      <c r="D384" s="76"/>
      <c r="E384" s="19" t="s">
        <v>10</v>
      </c>
      <c r="F384" s="20">
        <f t="shared" si="117"/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76"/>
      <c r="P384" s="93"/>
    </row>
    <row r="385" spans="1:16" s="3" customFormat="1" ht="21" customHeight="1">
      <c r="A385" s="72"/>
      <c r="B385" s="81"/>
      <c r="C385" s="76"/>
      <c r="D385" s="76"/>
      <c r="E385" s="19" t="s">
        <v>14</v>
      </c>
      <c r="F385" s="16">
        <f>SUM(H385:N385)</f>
        <v>120</v>
      </c>
      <c r="G385" s="2">
        <v>0</v>
      </c>
      <c r="H385" s="16">
        <v>50</v>
      </c>
      <c r="I385" s="16">
        <v>70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76"/>
      <c r="P385" s="93"/>
    </row>
    <row r="386" spans="1:16" s="3" customFormat="1" ht="12.75">
      <c r="A386" s="72" t="s">
        <v>170</v>
      </c>
      <c r="B386" s="81" t="s">
        <v>173</v>
      </c>
      <c r="C386" s="14"/>
      <c r="D386" s="76" t="s">
        <v>46</v>
      </c>
      <c r="E386" s="19" t="s">
        <v>8</v>
      </c>
      <c r="F386" s="16">
        <f t="shared" si="117"/>
        <v>118</v>
      </c>
      <c r="G386" s="20">
        <f aca="true" t="shared" si="118" ref="G386:N386">SUM(G387:G390)</f>
        <v>0</v>
      </c>
      <c r="H386" s="16">
        <f t="shared" si="118"/>
        <v>118</v>
      </c>
      <c r="I386" s="20">
        <f t="shared" si="118"/>
        <v>0</v>
      </c>
      <c r="J386" s="20">
        <f t="shared" si="118"/>
        <v>0</v>
      </c>
      <c r="K386" s="20">
        <f t="shared" si="118"/>
        <v>0</v>
      </c>
      <c r="L386" s="20">
        <f t="shared" si="118"/>
        <v>0</v>
      </c>
      <c r="M386" s="20">
        <f t="shared" si="118"/>
        <v>0</v>
      </c>
      <c r="N386" s="20">
        <f t="shared" si="118"/>
        <v>0</v>
      </c>
      <c r="O386" s="76" t="s">
        <v>198</v>
      </c>
      <c r="P386" s="79" t="s">
        <v>214</v>
      </c>
    </row>
    <row r="387" spans="1:16" s="3" customFormat="1" ht="25.5">
      <c r="A387" s="72"/>
      <c r="B387" s="81"/>
      <c r="C387" s="14"/>
      <c r="D387" s="76"/>
      <c r="E387" s="19" t="s">
        <v>45</v>
      </c>
      <c r="F387" s="20">
        <f t="shared" si="117"/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76"/>
      <c r="P387" s="93"/>
    </row>
    <row r="388" spans="1:16" s="3" customFormat="1" ht="12.75">
      <c r="A388" s="72"/>
      <c r="B388" s="81"/>
      <c r="C388" s="14"/>
      <c r="D388" s="76"/>
      <c r="E388" s="19" t="s">
        <v>9</v>
      </c>
      <c r="F388" s="20">
        <f t="shared" si="117"/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76"/>
      <c r="P388" s="93"/>
    </row>
    <row r="389" spans="1:16" s="3" customFormat="1" ht="12.75">
      <c r="A389" s="72"/>
      <c r="B389" s="81"/>
      <c r="C389" s="14"/>
      <c r="D389" s="76"/>
      <c r="E389" s="19" t="s">
        <v>10</v>
      </c>
      <c r="F389" s="20">
        <f t="shared" si="117"/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76"/>
      <c r="P389" s="93"/>
    </row>
    <row r="390" spans="1:16" s="3" customFormat="1" ht="18" customHeight="1">
      <c r="A390" s="72"/>
      <c r="B390" s="81"/>
      <c r="C390" s="14"/>
      <c r="D390" s="76"/>
      <c r="E390" s="19" t="s">
        <v>14</v>
      </c>
      <c r="F390" s="16">
        <f aca="true" t="shared" si="119" ref="F390:F405">SUM(G390:N390)</f>
        <v>118</v>
      </c>
      <c r="G390" s="20">
        <v>0</v>
      </c>
      <c r="H390" s="16">
        <v>118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76"/>
      <c r="P390" s="93"/>
    </row>
    <row r="391" spans="1:16" s="3" customFormat="1" ht="12.75">
      <c r="A391" s="72" t="s">
        <v>171</v>
      </c>
      <c r="B391" s="81" t="s">
        <v>174</v>
      </c>
      <c r="C391" s="14"/>
      <c r="D391" s="76" t="s">
        <v>46</v>
      </c>
      <c r="E391" s="19" t="s">
        <v>8</v>
      </c>
      <c r="F391" s="16">
        <f t="shared" si="119"/>
        <v>120</v>
      </c>
      <c r="G391" s="20">
        <f aca="true" t="shared" si="120" ref="G391:N391">SUM(G392:G395)</f>
        <v>0</v>
      </c>
      <c r="H391" s="16">
        <f t="shared" si="120"/>
        <v>120</v>
      </c>
      <c r="I391" s="20">
        <f t="shared" si="120"/>
        <v>0</v>
      </c>
      <c r="J391" s="20">
        <f t="shared" si="120"/>
        <v>0</v>
      </c>
      <c r="K391" s="20">
        <f t="shared" si="120"/>
        <v>0</v>
      </c>
      <c r="L391" s="20">
        <f t="shared" si="120"/>
        <v>0</v>
      </c>
      <c r="M391" s="20">
        <f t="shared" si="120"/>
        <v>0</v>
      </c>
      <c r="N391" s="20">
        <f t="shared" si="120"/>
        <v>0</v>
      </c>
      <c r="O391" s="76" t="s">
        <v>196</v>
      </c>
      <c r="P391" s="79" t="s">
        <v>215</v>
      </c>
    </row>
    <row r="392" spans="1:16" s="3" customFormat="1" ht="25.5">
      <c r="A392" s="72"/>
      <c r="B392" s="81"/>
      <c r="C392" s="14"/>
      <c r="D392" s="76"/>
      <c r="E392" s="19" t="s">
        <v>45</v>
      </c>
      <c r="F392" s="20">
        <f t="shared" si="119"/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76"/>
      <c r="P392" s="93"/>
    </row>
    <row r="393" spans="1:16" s="3" customFormat="1" ht="12.75">
      <c r="A393" s="72"/>
      <c r="B393" s="81"/>
      <c r="C393" s="14"/>
      <c r="D393" s="76"/>
      <c r="E393" s="19" t="s">
        <v>9</v>
      </c>
      <c r="F393" s="20">
        <f t="shared" si="119"/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76"/>
      <c r="P393" s="93"/>
    </row>
    <row r="394" spans="1:16" s="3" customFormat="1" ht="12.75">
      <c r="A394" s="72"/>
      <c r="B394" s="81"/>
      <c r="C394" s="14"/>
      <c r="D394" s="76"/>
      <c r="E394" s="19" t="s">
        <v>10</v>
      </c>
      <c r="F394" s="20">
        <f t="shared" si="119"/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76"/>
      <c r="P394" s="93"/>
    </row>
    <row r="395" spans="1:16" s="3" customFormat="1" ht="19.5" customHeight="1">
      <c r="A395" s="72"/>
      <c r="B395" s="81"/>
      <c r="C395" s="14"/>
      <c r="D395" s="76"/>
      <c r="E395" s="19" t="s">
        <v>14</v>
      </c>
      <c r="F395" s="16">
        <f t="shared" si="119"/>
        <v>120</v>
      </c>
      <c r="G395" s="20">
        <v>0</v>
      </c>
      <c r="H395" s="16">
        <v>120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  <c r="O395" s="76"/>
      <c r="P395" s="93"/>
    </row>
    <row r="396" spans="1:16" s="3" customFormat="1" ht="12.75">
      <c r="A396" s="72" t="s">
        <v>172</v>
      </c>
      <c r="B396" s="81" t="s">
        <v>175</v>
      </c>
      <c r="C396" s="14"/>
      <c r="D396" s="76" t="s">
        <v>46</v>
      </c>
      <c r="E396" s="19" t="s">
        <v>8</v>
      </c>
      <c r="F396" s="16">
        <f t="shared" si="119"/>
        <v>500</v>
      </c>
      <c r="G396" s="20">
        <f aca="true" t="shared" si="121" ref="G396:N396">SUM(G397:G400)</f>
        <v>0</v>
      </c>
      <c r="H396" s="16">
        <f t="shared" si="121"/>
        <v>330</v>
      </c>
      <c r="I396" s="16">
        <f t="shared" si="121"/>
        <v>170</v>
      </c>
      <c r="J396" s="20">
        <f t="shared" si="121"/>
        <v>0</v>
      </c>
      <c r="K396" s="20">
        <f t="shared" si="121"/>
        <v>0</v>
      </c>
      <c r="L396" s="20">
        <f t="shared" si="121"/>
        <v>0</v>
      </c>
      <c r="M396" s="20">
        <f t="shared" si="121"/>
        <v>0</v>
      </c>
      <c r="N396" s="20">
        <f t="shared" si="121"/>
        <v>0</v>
      </c>
      <c r="O396" s="76" t="s">
        <v>196</v>
      </c>
      <c r="P396" s="79" t="s">
        <v>216</v>
      </c>
    </row>
    <row r="397" spans="1:16" s="3" customFormat="1" ht="25.5">
      <c r="A397" s="72"/>
      <c r="B397" s="81"/>
      <c r="C397" s="14"/>
      <c r="D397" s="76"/>
      <c r="E397" s="19" t="s">
        <v>45</v>
      </c>
      <c r="F397" s="20">
        <f t="shared" si="119"/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76"/>
      <c r="P397" s="93"/>
    </row>
    <row r="398" spans="1:16" s="3" customFormat="1" ht="12.75">
      <c r="A398" s="72"/>
      <c r="B398" s="81"/>
      <c r="C398" s="14"/>
      <c r="D398" s="76"/>
      <c r="E398" s="19" t="s">
        <v>9</v>
      </c>
      <c r="F398" s="20">
        <f t="shared" si="119"/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76"/>
      <c r="P398" s="93"/>
    </row>
    <row r="399" spans="1:16" s="3" customFormat="1" ht="12.75">
      <c r="A399" s="72"/>
      <c r="B399" s="81"/>
      <c r="C399" s="14"/>
      <c r="D399" s="76"/>
      <c r="E399" s="19" t="s">
        <v>10</v>
      </c>
      <c r="F399" s="20">
        <f t="shared" si="119"/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76"/>
      <c r="P399" s="93"/>
    </row>
    <row r="400" spans="1:16" s="3" customFormat="1" ht="16.5" customHeight="1">
      <c r="A400" s="72"/>
      <c r="B400" s="81"/>
      <c r="C400" s="14"/>
      <c r="D400" s="76"/>
      <c r="E400" s="19" t="s">
        <v>14</v>
      </c>
      <c r="F400" s="16">
        <f t="shared" si="119"/>
        <v>500</v>
      </c>
      <c r="G400" s="20">
        <v>0</v>
      </c>
      <c r="H400" s="16">
        <v>330</v>
      </c>
      <c r="I400" s="16">
        <v>170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76"/>
      <c r="P400" s="93"/>
    </row>
    <row r="401" spans="1:16" s="3" customFormat="1" ht="13.5" customHeight="1">
      <c r="A401" s="92" t="s">
        <v>41</v>
      </c>
      <c r="B401" s="92"/>
      <c r="C401" s="92"/>
      <c r="D401" s="76"/>
      <c r="E401" s="25" t="s">
        <v>8</v>
      </c>
      <c r="F401" s="26">
        <f t="shared" si="119"/>
        <v>970.923</v>
      </c>
      <c r="G401" s="26">
        <f aca="true" t="shared" si="122" ref="G401:N401">SUM(G402:G405)</f>
        <v>23.923000000000002</v>
      </c>
      <c r="H401" s="26">
        <f t="shared" si="122"/>
        <v>658.156</v>
      </c>
      <c r="I401" s="26">
        <f t="shared" si="122"/>
        <v>276.844</v>
      </c>
      <c r="J401" s="26">
        <f t="shared" si="122"/>
        <v>12</v>
      </c>
      <c r="K401" s="27">
        <f t="shared" si="122"/>
        <v>0</v>
      </c>
      <c r="L401" s="27">
        <f t="shared" si="122"/>
        <v>0</v>
      </c>
      <c r="M401" s="27">
        <f t="shared" si="122"/>
        <v>0</v>
      </c>
      <c r="N401" s="27">
        <f t="shared" si="122"/>
        <v>0</v>
      </c>
      <c r="O401" s="92"/>
      <c r="P401" s="82"/>
    </row>
    <row r="402" spans="1:16" s="3" customFormat="1" ht="25.5">
      <c r="A402" s="92"/>
      <c r="B402" s="92"/>
      <c r="C402" s="92"/>
      <c r="D402" s="76"/>
      <c r="E402" s="28" t="s">
        <v>45</v>
      </c>
      <c r="F402" s="26">
        <f t="shared" si="119"/>
        <v>10</v>
      </c>
      <c r="G402" s="27">
        <f aca="true" t="shared" si="123" ref="G402:N405">G358+G363+G372+G377+G382+G387+G392+G397</f>
        <v>0</v>
      </c>
      <c r="H402" s="27">
        <f t="shared" si="123"/>
        <v>0</v>
      </c>
      <c r="I402" s="27">
        <f t="shared" si="123"/>
        <v>0</v>
      </c>
      <c r="J402" s="26">
        <f t="shared" si="123"/>
        <v>10</v>
      </c>
      <c r="K402" s="27">
        <f t="shared" si="123"/>
        <v>0</v>
      </c>
      <c r="L402" s="27">
        <f t="shared" si="123"/>
        <v>0</v>
      </c>
      <c r="M402" s="27">
        <f t="shared" si="123"/>
        <v>0</v>
      </c>
      <c r="N402" s="27">
        <f t="shared" si="123"/>
        <v>0</v>
      </c>
      <c r="O402" s="76"/>
      <c r="P402" s="82"/>
    </row>
    <row r="403" spans="1:16" s="3" customFormat="1" ht="14.25" customHeight="1">
      <c r="A403" s="92"/>
      <c r="B403" s="92"/>
      <c r="C403" s="92"/>
      <c r="D403" s="76"/>
      <c r="E403" s="25" t="s">
        <v>9</v>
      </c>
      <c r="F403" s="27">
        <f t="shared" si="119"/>
        <v>0</v>
      </c>
      <c r="G403" s="27">
        <f t="shared" si="123"/>
        <v>0</v>
      </c>
      <c r="H403" s="27">
        <f t="shared" si="123"/>
        <v>0</v>
      </c>
      <c r="I403" s="27">
        <f t="shared" si="123"/>
        <v>0</v>
      </c>
      <c r="J403" s="27">
        <f t="shared" si="123"/>
        <v>0</v>
      </c>
      <c r="K403" s="27">
        <f t="shared" si="123"/>
        <v>0</v>
      </c>
      <c r="L403" s="27">
        <f t="shared" si="123"/>
        <v>0</v>
      </c>
      <c r="M403" s="27">
        <f t="shared" si="123"/>
        <v>0</v>
      </c>
      <c r="N403" s="27">
        <f t="shared" si="123"/>
        <v>0</v>
      </c>
      <c r="O403" s="76"/>
      <c r="P403" s="82"/>
    </row>
    <row r="404" spans="1:16" s="3" customFormat="1" ht="15" customHeight="1">
      <c r="A404" s="92"/>
      <c r="B404" s="92"/>
      <c r="C404" s="92"/>
      <c r="D404" s="76"/>
      <c r="E404" s="25" t="s">
        <v>10</v>
      </c>
      <c r="F404" s="27">
        <f t="shared" si="119"/>
        <v>0</v>
      </c>
      <c r="G404" s="27">
        <f t="shared" si="123"/>
        <v>0</v>
      </c>
      <c r="H404" s="27">
        <f t="shared" si="123"/>
        <v>0</v>
      </c>
      <c r="I404" s="27">
        <f t="shared" si="123"/>
        <v>0</v>
      </c>
      <c r="J404" s="27">
        <f t="shared" si="123"/>
        <v>0</v>
      </c>
      <c r="K404" s="27">
        <f t="shared" si="123"/>
        <v>0</v>
      </c>
      <c r="L404" s="27">
        <f t="shared" si="123"/>
        <v>0</v>
      </c>
      <c r="M404" s="27">
        <f t="shared" si="123"/>
        <v>0</v>
      </c>
      <c r="N404" s="27">
        <f t="shared" si="123"/>
        <v>0</v>
      </c>
      <c r="O404" s="76"/>
      <c r="P404" s="82"/>
    </row>
    <row r="405" spans="1:16" s="3" customFormat="1" ht="19.5" customHeight="1">
      <c r="A405" s="92"/>
      <c r="B405" s="92"/>
      <c r="C405" s="92"/>
      <c r="D405" s="76"/>
      <c r="E405" s="25" t="s">
        <v>14</v>
      </c>
      <c r="F405" s="26">
        <f t="shared" si="119"/>
        <v>960.923</v>
      </c>
      <c r="G405" s="26">
        <f t="shared" si="123"/>
        <v>23.923000000000002</v>
      </c>
      <c r="H405" s="26">
        <f t="shared" si="123"/>
        <v>658.156</v>
      </c>
      <c r="I405" s="26">
        <f t="shared" si="123"/>
        <v>276.844</v>
      </c>
      <c r="J405" s="26">
        <f t="shared" si="123"/>
        <v>2</v>
      </c>
      <c r="K405" s="27">
        <f t="shared" si="123"/>
        <v>0</v>
      </c>
      <c r="L405" s="27">
        <f t="shared" si="123"/>
        <v>0</v>
      </c>
      <c r="M405" s="27">
        <f t="shared" si="123"/>
        <v>0</v>
      </c>
      <c r="N405" s="27">
        <f t="shared" si="123"/>
        <v>0</v>
      </c>
      <c r="O405" s="76"/>
      <c r="P405" s="82"/>
    </row>
    <row r="406" spans="1:16" s="3" customFormat="1" ht="15.75" customHeight="1">
      <c r="A406" s="11" t="s">
        <v>286</v>
      </c>
      <c r="B406" s="115" t="s">
        <v>53</v>
      </c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</row>
    <row r="407" spans="1:16" s="3" customFormat="1" ht="18" customHeight="1">
      <c r="A407" s="72" t="s">
        <v>287</v>
      </c>
      <c r="B407" s="81" t="s">
        <v>217</v>
      </c>
      <c r="C407" s="93"/>
      <c r="D407" s="76" t="s">
        <v>46</v>
      </c>
      <c r="E407" s="19" t="s">
        <v>8</v>
      </c>
      <c r="F407" s="16">
        <f aca="true" t="shared" si="124" ref="F407:F438">SUM(G407:N407)</f>
        <v>7</v>
      </c>
      <c r="G407" s="20">
        <f aca="true" t="shared" si="125" ref="G407:N407">SUM(G408:G411)</f>
        <v>0</v>
      </c>
      <c r="H407" s="16">
        <f t="shared" si="125"/>
        <v>7</v>
      </c>
      <c r="I407" s="20">
        <f t="shared" si="125"/>
        <v>0</v>
      </c>
      <c r="J407" s="20">
        <f t="shared" si="125"/>
        <v>0</v>
      </c>
      <c r="K407" s="20">
        <f t="shared" si="125"/>
        <v>0</v>
      </c>
      <c r="L407" s="20">
        <f t="shared" si="125"/>
        <v>0</v>
      </c>
      <c r="M407" s="20">
        <f t="shared" si="125"/>
        <v>0</v>
      </c>
      <c r="N407" s="20">
        <f t="shared" si="125"/>
        <v>0</v>
      </c>
      <c r="O407" s="76" t="s">
        <v>199</v>
      </c>
      <c r="P407" s="79" t="s">
        <v>218</v>
      </c>
    </row>
    <row r="408" spans="1:16" s="3" customFormat="1" ht="35.25" customHeight="1">
      <c r="A408" s="72"/>
      <c r="B408" s="81"/>
      <c r="C408" s="93"/>
      <c r="D408" s="76"/>
      <c r="E408" s="19" t="s">
        <v>45</v>
      </c>
      <c r="F408" s="16">
        <f t="shared" si="124"/>
        <v>6.3</v>
      </c>
      <c r="G408" s="20">
        <v>0</v>
      </c>
      <c r="H408" s="16">
        <v>6.3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20">
        <v>0</v>
      </c>
      <c r="O408" s="76"/>
      <c r="P408" s="93"/>
    </row>
    <row r="409" spans="1:16" s="3" customFormat="1" ht="16.5" customHeight="1">
      <c r="A409" s="72"/>
      <c r="B409" s="81"/>
      <c r="C409" s="93"/>
      <c r="D409" s="76"/>
      <c r="E409" s="19" t="s">
        <v>9</v>
      </c>
      <c r="F409" s="20">
        <f t="shared" si="124"/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  <c r="O409" s="76"/>
      <c r="P409" s="93"/>
    </row>
    <row r="410" spans="1:16" s="3" customFormat="1" ht="16.5" customHeight="1">
      <c r="A410" s="72"/>
      <c r="B410" s="81"/>
      <c r="C410" s="93"/>
      <c r="D410" s="76"/>
      <c r="E410" s="19" t="s">
        <v>10</v>
      </c>
      <c r="F410" s="20">
        <f t="shared" si="124"/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76"/>
      <c r="P410" s="93"/>
    </row>
    <row r="411" spans="1:16" s="3" customFormat="1" ht="125.25" customHeight="1">
      <c r="A411" s="72"/>
      <c r="B411" s="81"/>
      <c r="C411" s="93"/>
      <c r="D411" s="76"/>
      <c r="E411" s="19" t="s">
        <v>14</v>
      </c>
      <c r="F411" s="16">
        <f t="shared" si="124"/>
        <v>0.7</v>
      </c>
      <c r="G411" s="20">
        <v>0</v>
      </c>
      <c r="H411" s="16">
        <v>0.7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76"/>
      <c r="P411" s="93"/>
    </row>
    <row r="412" spans="1:16" s="3" customFormat="1" ht="15" customHeight="1">
      <c r="A412" s="72" t="s">
        <v>288</v>
      </c>
      <c r="B412" s="81" t="s">
        <v>40</v>
      </c>
      <c r="C412" s="93"/>
      <c r="D412" s="76" t="s">
        <v>46</v>
      </c>
      <c r="E412" s="19" t="s">
        <v>8</v>
      </c>
      <c r="F412" s="16">
        <f t="shared" si="124"/>
        <v>5</v>
      </c>
      <c r="G412" s="16">
        <f aca="true" t="shared" si="126" ref="G412:N412">SUM(G413:G416)</f>
        <v>5</v>
      </c>
      <c r="H412" s="20">
        <f t="shared" si="126"/>
        <v>0</v>
      </c>
      <c r="I412" s="20">
        <f t="shared" si="126"/>
        <v>0</v>
      </c>
      <c r="J412" s="20">
        <f t="shared" si="126"/>
        <v>0</v>
      </c>
      <c r="K412" s="20">
        <f t="shared" si="126"/>
        <v>0</v>
      </c>
      <c r="L412" s="20">
        <f t="shared" si="126"/>
        <v>0</v>
      </c>
      <c r="M412" s="20">
        <f t="shared" si="126"/>
        <v>0</v>
      </c>
      <c r="N412" s="20">
        <f t="shared" si="126"/>
        <v>0</v>
      </c>
      <c r="O412" s="76" t="s">
        <v>199</v>
      </c>
      <c r="P412" s="79" t="s">
        <v>219</v>
      </c>
    </row>
    <row r="413" spans="1:16" s="3" customFormat="1" ht="25.5">
      <c r="A413" s="72"/>
      <c r="B413" s="81"/>
      <c r="C413" s="93"/>
      <c r="D413" s="76"/>
      <c r="E413" s="19" t="s">
        <v>45</v>
      </c>
      <c r="F413" s="20">
        <f t="shared" si="124"/>
        <v>0</v>
      </c>
      <c r="G413" s="20">
        <f>SUM(H413:O413)</f>
        <v>0</v>
      </c>
      <c r="H413" s="20">
        <f>SUM(I413:P413)</f>
        <v>0</v>
      </c>
      <c r="I413" s="20">
        <f>SUM(O413:P413)</f>
        <v>0</v>
      </c>
      <c r="J413" s="20">
        <f aca="true" t="shared" si="127" ref="J413:N416">SUM(P413:Q413)</f>
        <v>0</v>
      </c>
      <c r="K413" s="20">
        <f t="shared" si="127"/>
        <v>0</v>
      </c>
      <c r="L413" s="20">
        <f t="shared" si="127"/>
        <v>0</v>
      </c>
      <c r="M413" s="20">
        <f t="shared" si="127"/>
        <v>0</v>
      </c>
      <c r="N413" s="20">
        <f t="shared" si="127"/>
        <v>0</v>
      </c>
      <c r="O413" s="76"/>
      <c r="P413" s="93"/>
    </row>
    <row r="414" spans="1:16" s="3" customFormat="1" ht="17.25" customHeight="1">
      <c r="A414" s="72"/>
      <c r="B414" s="81"/>
      <c r="C414" s="93"/>
      <c r="D414" s="76"/>
      <c r="E414" s="19" t="s">
        <v>9</v>
      </c>
      <c r="F414" s="16">
        <f t="shared" si="124"/>
        <v>2.5</v>
      </c>
      <c r="G414" s="16">
        <v>2.5</v>
      </c>
      <c r="H414" s="20">
        <f>SUM(I414:P414)</f>
        <v>0</v>
      </c>
      <c r="I414" s="20">
        <f>SUM(O414:P414)</f>
        <v>0</v>
      </c>
      <c r="J414" s="20">
        <f t="shared" si="127"/>
        <v>0</v>
      </c>
      <c r="K414" s="20">
        <f t="shared" si="127"/>
        <v>0</v>
      </c>
      <c r="L414" s="20">
        <f t="shared" si="127"/>
        <v>0</v>
      </c>
      <c r="M414" s="20">
        <f t="shared" si="127"/>
        <v>0</v>
      </c>
      <c r="N414" s="20">
        <f t="shared" si="127"/>
        <v>0</v>
      </c>
      <c r="O414" s="76"/>
      <c r="P414" s="93"/>
    </row>
    <row r="415" spans="1:16" s="3" customFormat="1" ht="15.75" customHeight="1">
      <c r="A415" s="72"/>
      <c r="B415" s="81"/>
      <c r="C415" s="93"/>
      <c r="D415" s="76"/>
      <c r="E415" s="19" t="s">
        <v>10</v>
      </c>
      <c r="F415" s="20">
        <f t="shared" si="124"/>
        <v>0</v>
      </c>
      <c r="G415" s="20">
        <v>0</v>
      </c>
      <c r="H415" s="20">
        <f>SUM(I415:P415)</f>
        <v>0</v>
      </c>
      <c r="I415" s="20">
        <f>SUM(O415:P415)</f>
        <v>0</v>
      </c>
      <c r="J415" s="20">
        <f t="shared" si="127"/>
        <v>0</v>
      </c>
      <c r="K415" s="20">
        <f t="shared" si="127"/>
        <v>0</v>
      </c>
      <c r="L415" s="20">
        <f t="shared" si="127"/>
        <v>0</v>
      </c>
      <c r="M415" s="20">
        <f t="shared" si="127"/>
        <v>0</v>
      </c>
      <c r="N415" s="20">
        <f t="shared" si="127"/>
        <v>0</v>
      </c>
      <c r="O415" s="76"/>
      <c r="P415" s="93"/>
    </row>
    <row r="416" spans="1:16" s="3" customFormat="1" ht="136.5" customHeight="1">
      <c r="A416" s="72"/>
      <c r="B416" s="81"/>
      <c r="C416" s="93"/>
      <c r="D416" s="76"/>
      <c r="E416" s="19" t="s">
        <v>14</v>
      </c>
      <c r="F416" s="16">
        <f t="shared" si="124"/>
        <v>2.5</v>
      </c>
      <c r="G416" s="16">
        <v>2.5</v>
      </c>
      <c r="H416" s="20">
        <f>SUM(I416:P416)</f>
        <v>0</v>
      </c>
      <c r="I416" s="20">
        <f>SUM(O416:P416)</f>
        <v>0</v>
      </c>
      <c r="J416" s="20">
        <f t="shared" si="127"/>
        <v>0</v>
      </c>
      <c r="K416" s="20">
        <f t="shared" si="127"/>
        <v>0</v>
      </c>
      <c r="L416" s="20">
        <f t="shared" si="127"/>
        <v>0</v>
      </c>
      <c r="M416" s="20">
        <f t="shared" si="127"/>
        <v>0</v>
      </c>
      <c r="N416" s="20">
        <f t="shared" si="127"/>
        <v>0</v>
      </c>
      <c r="O416" s="76"/>
      <c r="P416" s="93"/>
    </row>
    <row r="417" spans="1:16" s="3" customFormat="1" ht="16.5" customHeight="1">
      <c r="A417" s="72" t="s">
        <v>289</v>
      </c>
      <c r="B417" s="81" t="s">
        <v>155</v>
      </c>
      <c r="C417" s="72"/>
      <c r="D417" s="76" t="s">
        <v>46</v>
      </c>
      <c r="E417" s="19" t="s">
        <v>8</v>
      </c>
      <c r="F417" s="16">
        <f t="shared" si="124"/>
        <v>17.94</v>
      </c>
      <c r="G417" s="16">
        <f aca="true" t="shared" si="128" ref="G417:N417">SUM(G418:G421)</f>
        <v>17.94</v>
      </c>
      <c r="H417" s="20">
        <f t="shared" si="128"/>
        <v>0</v>
      </c>
      <c r="I417" s="20">
        <f t="shared" si="128"/>
        <v>0</v>
      </c>
      <c r="J417" s="20">
        <f t="shared" si="128"/>
        <v>0</v>
      </c>
      <c r="K417" s="20">
        <f t="shared" si="128"/>
        <v>0</v>
      </c>
      <c r="L417" s="20">
        <f t="shared" si="128"/>
        <v>0</v>
      </c>
      <c r="M417" s="20">
        <f t="shared" si="128"/>
        <v>0</v>
      </c>
      <c r="N417" s="20">
        <f t="shared" si="128"/>
        <v>0</v>
      </c>
      <c r="O417" s="76" t="s">
        <v>200</v>
      </c>
      <c r="P417" s="81" t="s">
        <v>220</v>
      </c>
    </row>
    <row r="418" spans="1:16" s="3" customFormat="1" ht="25.5">
      <c r="A418" s="72"/>
      <c r="B418" s="81"/>
      <c r="C418" s="72"/>
      <c r="D418" s="76"/>
      <c r="E418" s="19" t="s">
        <v>45</v>
      </c>
      <c r="F418" s="20">
        <f t="shared" si="124"/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76"/>
      <c r="P418" s="81"/>
    </row>
    <row r="419" spans="1:16" s="3" customFormat="1" ht="12.75">
      <c r="A419" s="72"/>
      <c r="B419" s="81"/>
      <c r="C419" s="72"/>
      <c r="D419" s="76"/>
      <c r="E419" s="19" t="s">
        <v>9</v>
      </c>
      <c r="F419" s="20">
        <f t="shared" si="124"/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76"/>
      <c r="P419" s="81"/>
    </row>
    <row r="420" spans="1:16" s="3" customFormat="1" ht="12.75">
      <c r="A420" s="72"/>
      <c r="B420" s="81"/>
      <c r="C420" s="72"/>
      <c r="D420" s="76"/>
      <c r="E420" s="19" t="s">
        <v>10</v>
      </c>
      <c r="F420" s="20">
        <f t="shared" si="124"/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76"/>
      <c r="P420" s="81"/>
    </row>
    <row r="421" spans="1:16" s="3" customFormat="1" ht="14.25" customHeight="1">
      <c r="A421" s="72"/>
      <c r="B421" s="81"/>
      <c r="C421" s="72"/>
      <c r="D421" s="76"/>
      <c r="E421" s="19" t="s">
        <v>14</v>
      </c>
      <c r="F421" s="16">
        <f t="shared" si="124"/>
        <v>17.94</v>
      </c>
      <c r="G421" s="16">
        <v>17.94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76"/>
      <c r="P421" s="81"/>
    </row>
    <row r="422" spans="1:16" s="3" customFormat="1" ht="15" customHeight="1">
      <c r="A422" s="72" t="s">
        <v>290</v>
      </c>
      <c r="B422" s="81" t="s">
        <v>42</v>
      </c>
      <c r="C422" s="19"/>
      <c r="D422" s="76" t="s">
        <v>46</v>
      </c>
      <c r="E422" s="19" t="s">
        <v>8</v>
      </c>
      <c r="F422" s="16">
        <f t="shared" si="124"/>
        <v>1.915</v>
      </c>
      <c r="G422" s="16">
        <f>SUM(G423:G426)</f>
        <v>1.915</v>
      </c>
      <c r="H422" s="20">
        <f aca="true" t="shared" si="129" ref="H422:N422">SUM(H423:H426)</f>
        <v>0</v>
      </c>
      <c r="I422" s="20">
        <f t="shared" si="129"/>
        <v>0</v>
      </c>
      <c r="J422" s="20">
        <f t="shared" si="129"/>
        <v>0</v>
      </c>
      <c r="K422" s="20">
        <f t="shared" si="129"/>
        <v>0</v>
      </c>
      <c r="L422" s="20">
        <f t="shared" si="129"/>
        <v>0</v>
      </c>
      <c r="M422" s="20">
        <f t="shared" si="129"/>
        <v>0</v>
      </c>
      <c r="N422" s="20">
        <f t="shared" si="129"/>
        <v>0</v>
      </c>
      <c r="O422" s="76" t="s">
        <v>200</v>
      </c>
      <c r="P422" s="81" t="s">
        <v>221</v>
      </c>
    </row>
    <row r="423" spans="1:16" s="3" customFormat="1" ht="30" customHeight="1">
      <c r="A423" s="72"/>
      <c r="B423" s="81"/>
      <c r="C423" s="19"/>
      <c r="D423" s="76"/>
      <c r="E423" s="19" t="s">
        <v>45</v>
      </c>
      <c r="F423" s="20">
        <f t="shared" si="124"/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76"/>
      <c r="P423" s="81"/>
    </row>
    <row r="424" spans="1:16" s="3" customFormat="1" ht="12.75">
      <c r="A424" s="72"/>
      <c r="B424" s="81"/>
      <c r="C424" s="19"/>
      <c r="D424" s="76"/>
      <c r="E424" s="19" t="s">
        <v>9</v>
      </c>
      <c r="F424" s="20">
        <f t="shared" si="124"/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0</v>
      </c>
      <c r="O424" s="76"/>
      <c r="P424" s="81"/>
    </row>
    <row r="425" spans="1:16" s="3" customFormat="1" ht="12.75">
      <c r="A425" s="72"/>
      <c r="B425" s="81"/>
      <c r="C425" s="19"/>
      <c r="D425" s="76"/>
      <c r="E425" s="19" t="s">
        <v>10</v>
      </c>
      <c r="F425" s="20">
        <f t="shared" si="124"/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76"/>
      <c r="P425" s="81"/>
    </row>
    <row r="426" spans="1:16" s="3" customFormat="1" ht="12.75">
      <c r="A426" s="72"/>
      <c r="B426" s="81"/>
      <c r="C426" s="19"/>
      <c r="D426" s="76"/>
      <c r="E426" s="19" t="s">
        <v>14</v>
      </c>
      <c r="F426" s="16">
        <f t="shared" si="124"/>
        <v>1.915</v>
      </c>
      <c r="G426" s="16">
        <v>1.915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76"/>
      <c r="P426" s="81"/>
    </row>
    <row r="427" spans="1:16" s="3" customFormat="1" ht="12.75">
      <c r="A427" s="72" t="s">
        <v>291</v>
      </c>
      <c r="B427" s="81" t="s">
        <v>85</v>
      </c>
      <c r="C427" s="19"/>
      <c r="D427" s="76" t="s">
        <v>46</v>
      </c>
      <c r="E427" s="19" t="s">
        <v>8</v>
      </c>
      <c r="F427" s="16">
        <f t="shared" si="124"/>
        <v>13.7</v>
      </c>
      <c r="G427" s="20">
        <v>0</v>
      </c>
      <c r="H427" s="16">
        <f aca="true" t="shared" si="130" ref="H427:N427">SUM(H428:H431)</f>
        <v>8.07</v>
      </c>
      <c r="I427" s="16">
        <f t="shared" si="130"/>
        <v>5.63</v>
      </c>
      <c r="J427" s="20">
        <f t="shared" si="130"/>
        <v>0</v>
      </c>
      <c r="K427" s="20">
        <f t="shared" si="130"/>
        <v>0</v>
      </c>
      <c r="L427" s="20">
        <f t="shared" si="130"/>
        <v>0</v>
      </c>
      <c r="M427" s="20">
        <f t="shared" si="130"/>
        <v>0</v>
      </c>
      <c r="N427" s="20">
        <f t="shared" si="130"/>
        <v>0</v>
      </c>
      <c r="O427" s="76" t="s">
        <v>200</v>
      </c>
      <c r="P427" s="81" t="s">
        <v>222</v>
      </c>
    </row>
    <row r="428" spans="1:16" s="3" customFormat="1" ht="28.5" customHeight="1">
      <c r="A428" s="72"/>
      <c r="B428" s="81"/>
      <c r="C428" s="19"/>
      <c r="D428" s="76"/>
      <c r="E428" s="19" t="s">
        <v>45</v>
      </c>
      <c r="F428" s="20">
        <f t="shared" si="124"/>
        <v>0</v>
      </c>
      <c r="G428" s="20">
        <f aca="true" t="shared" si="131" ref="G428:H430">SUM(H428:O428)</f>
        <v>0</v>
      </c>
      <c r="H428" s="20">
        <f t="shared" si="131"/>
        <v>0</v>
      </c>
      <c r="I428" s="20">
        <f>SUM(O428:P428)</f>
        <v>0</v>
      </c>
      <c r="J428" s="20">
        <f aca="true" t="shared" si="132" ref="J428:N430">SUM(P428:Q428)</f>
        <v>0</v>
      </c>
      <c r="K428" s="20">
        <f t="shared" si="132"/>
        <v>0</v>
      </c>
      <c r="L428" s="20">
        <f t="shared" si="132"/>
        <v>0</v>
      </c>
      <c r="M428" s="20">
        <f t="shared" si="132"/>
        <v>0</v>
      </c>
      <c r="N428" s="20">
        <f t="shared" si="132"/>
        <v>0</v>
      </c>
      <c r="O428" s="76"/>
      <c r="P428" s="81"/>
    </row>
    <row r="429" spans="1:16" s="3" customFormat="1" ht="12.75">
      <c r="A429" s="72"/>
      <c r="B429" s="81"/>
      <c r="C429" s="19"/>
      <c r="D429" s="76"/>
      <c r="E429" s="19" t="s">
        <v>9</v>
      </c>
      <c r="F429" s="20">
        <f t="shared" si="124"/>
        <v>0</v>
      </c>
      <c r="G429" s="20">
        <f t="shared" si="131"/>
        <v>0</v>
      </c>
      <c r="H429" s="20">
        <f t="shared" si="131"/>
        <v>0</v>
      </c>
      <c r="I429" s="20">
        <f>SUM(O429:P429)</f>
        <v>0</v>
      </c>
      <c r="J429" s="20">
        <f t="shared" si="132"/>
        <v>0</v>
      </c>
      <c r="K429" s="20">
        <f t="shared" si="132"/>
        <v>0</v>
      </c>
      <c r="L429" s="20">
        <f t="shared" si="132"/>
        <v>0</v>
      </c>
      <c r="M429" s="20">
        <f t="shared" si="132"/>
        <v>0</v>
      </c>
      <c r="N429" s="20">
        <f t="shared" si="132"/>
        <v>0</v>
      </c>
      <c r="O429" s="76"/>
      <c r="P429" s="81"/>
    </row>
    <row r="430" spans="1:16" s="3" customFormat="1" ht="12.75">
      <c r="A430" s="72"/>
      <c r="B430" s="81"/>
      <c r="C430" s="19"/>
      <c r="D430" s="76"/>
      <c r="E430" s="19" t="s">
        <v>10</v>
      </c>
      <c r="F430" s="20">
        <f t="shared" si="124"/>
        <v>0</v>
      </c>
      <c r="G430" s="20">
        <f t="shared" si="131"/>
        <v>0</v>
      </c>
      <c r="H430" s="20">
        <f t="shared" si="131"/>
        <v>0</v>
      </c>
      <c r="I430" s="20">
        <f>SUM(O430:P430)</f>
        <v>0</v>
      </c>
      <c r="J430" s="20">
        <f t="shared" si="132"/>
        <v>0</v>
      </c>
      <c r="K430" s="20">
        <f t="shared" si="132"/>
        <v>0</v>
      </c>
      <c r="L430" s="20">
        <f t="shared" si="132"/>
        <v>0</v>
      </c>
      <c r="M430" s="20">
        <f t="shared" si="132"/>
        <v>0</v>
      </c>
      <c r="N430" s="20">
        <f t="shared" si="132"/>
        <v>0</v>
      </c>
      <c r="O430" s="76"/>
      <c r="P430" s="81"/>
    </row>
    <row r="431" spans="1:16" s="3" customFormat="1" ht="12.75">
      <c r="A431" s="72"/>
      <c r="B431" s="81"/>
      <c r="C431" s="19"/>
      <c r="D431" s="76"/>
      <c r="E431" s="19" t="s">
        <v>14</v>
      </c>
      <c r="F431" s="16">
        <f t="shared" si="124"/>
        <v>13.7</v>
      </c>
      <c r="G431" s="20">
        <v>0</v>
      </c>
      <c r="H431" s="16">
        <v>8.07</v>
      </c>
      <c r="I431" s="16">
        <v>5.63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76"/>
      <c r="P431" s="81"/>
    </row>
    <row r="432" spans="1:16" s="3" customFormat="1" ht="12.75">
      <c r="A432" s="72" t="s">
        <v>292</v>
      </c>
      <c r="B432" s="81" t="s">
        <v>156</v>
      </c>
      <c r="C432" s="19"/>
      <c r="D432" s="76" t="s">
        <v>46</v>
      </c>
      <c r="E432" s="19" t="s">
        <v>8</v>
      </c>
      <c r="F432" s="16">
        <f t="shared" si="124"/>
        <v>76.78</v>
      </c>
      <c r="G432" s="16">
        <f aca="true" t="shared" si="133" ref="G432:N432">SUM(G433:G436)</f>
        <v>20</v>
      </c>
      <c r="H432" s="16">
        <f t="shared" si="133"/>
        <v>56.78</v>
      </c>
      <c r="I432" s="20">
        <f t="shared" si="133"/>
        <v>0</v>
      </c>
      <c r="J432" s="20">
        <f t="shared" si="133"/>
        <v>0</v>
      </c>
      <c r="K432" s="20">
        <f t="shared" si="133"/>
        <v>0</v>
      </c>
      <c r="L432" s="20">
        <f t="shared" si="133"/>
        <v>0</v>
      </c>
      <c r="M432" s="20">
        <f t="shared" si="133"/>
        <v>0</v>
      </c>
      <c r="N432" s="20">
        <f t="shared" si="133"/>
        <v>0</v>
      </c>
      <c r="O432" s="76" t="s">
        <v>200</v>
      </c>
      <c r="P432" s="81" t="s">
        <v>223</v>
      </c>
    </row>
    <row r="433" spans="1:16" s="3" customFormat="1" ht="25.5">
      <c r="A433" s="72"/>
      <c r="B433" s="81"/>
      <c r="C433" s="19"/>
      <c r="D433" s="76"/>
      <c r="E433" s="19" t="s">
        <v>45</v>
      </c>
      <c r="F433" s="20">
        <f t="shared" si="124"/>
        <v>0</v>
      </c>
      <c r="G433" s="20">
        <f aca="true" t="shared" si="134" ref="G433:H435">SUM(H433:O433)</f>
        <v>0</v>
      </c>
      <c r="H433" s="20">
        <f t="shared" si="134"/>
        <v>0</v>
      </c>
      <c r="I433" s="20">
        <f>SUM(O433:P433)</f>
        <v>0</v>
      </c>
      <c r="J433" s="20">
        <f aca="true" t="shared" si="135" ref="J433:N435">SUM(P433:Q433)</f>
        <v>0</v>
      </c>
      <c r="K433" s="20">
        <f t="shared" si="135"/>
        <v>0</v>
      </c>
      <c r="L433" s="20">
        <f t="shared" si="135"/>
        <v>0</v>
      </c>
      <c r="M433" s="20">
        <f t="shared" si="135"/>
        <v>0</v>
      </c>
      <c r="N433" s="20">
        <f t="shared" si="135"/>
        <v>0</v>
      </c>
      <c r="O433" s="76"/>
      <c r="P433" s="81"/>
    </row>
    <row r="434" spans="1:16" s="3" customFormat="1" ht="12.75">
      <c r="A434" s="72"/>
      <c r="B434" s="81"/>
      <c r="C434" s="19"/>
      <c r="D434" s="76"/>
      <c r="E434" s="19" t="s">
        <v>9</v>
      </c>
      <c r="F434" s="20">
        <f t="shared" si="124"/>
        <v>0</v>
      </c>
      <c r="G434" s="20">
        <f t="shared" si="134"/>
        <v>0</v>
      </c>
      <c r="H434" s="20">
        <f t="shared" si="134"/>
        <v>0</v>
      </c>
      <c r="I434" s="20">
        <f>SUM(O434:P434)</f>
        <v>0</v>
      </c>
      <c r="J434" s="20">
        <f t="shared" si="135"/>
        <v>0</v>
      </c>
      <c r="K434" s="20">
        <f t="shared" si="135"/>
        <v>0</v>
      </c>
      <c r="L434" s="20">
        <f t="shared" si="135"/>
        <v>0</v>
      </c>
      <c r="M434" s="20">
        <f t="shared" si="135"/>
        <v>0</v>
      </c>
      <c r="N434" s="20">
        <f t="shared" si="135"/>
        <v>0</v>
      </c>
      <c r="O434" s="76"/>
      <c r="P434" s="81"/>
    </row>
    <row r="435" spans="1:16" s="3" customFormat="1" ht="12.75">
      <c r="A435" s="72"/>
      <c r="B435" s="81"/>
      <c r="C435" s="19"/>
      <c r="D435" s="76"/>
      <c r="E435" s="19" t="s">
        <v>10</v>
      </c>
      <c r="F435" s="20">
        <f t="shared" si="124"/>
        <v>0</v>
      </c>
      <c r="G435" s="20">
        <f t="shared" si="134"/>
        <v>0</v>
      </c>
      <c r="H435" s="20">
        <f t="shared" si="134"/>
        <v>0</v>
      </c>
      <c r="I435" s="20">
        <f>SUM(O435:P435)</f>
        <v>0</v>
      </c>
      <c r="J435" s="20">
        <f t="shared" si="135"/>
        <v>0</v>
      </c>
      <c r="K435" s="20">
        <f t="shared" si="135"/>
        <v>0</v>
      </c>
      <c r="L435" s="20">
        <f t="shared" si="135"/>
        <v>0</v>
      </c>
      <c r="M435" s="20">
        <f t="shared" si="135"/>
        <v>0</v>
      </c>
      <c r="N435" s="20">
        <f t="shared" si="135"/>
        <v>0</v>
      </c>
      <c r="O435" s="76"/>
      <c r="P435" s="81"/>
    </row>
    <row r="436" spans="1:16" s="3" customFormat="1" ht="12.75">
      <c r="A436" s="72"/>
      <c r="B436" s="81"/>
      <c r="C436" s="19"/>
      <c r="D436" s="76"/>
      <c r="E436" s="19" t="s">
        <v>14</v>
      </c>
      <c r="F436" s="16">
        <f t="shared" si="124"/>
        <v>76.78</v>
      </c>
      <c r="G436" s="16">
        <v>20</v>
      </c>
      <c r="H436" s="16">
        <v>56.78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76"/>
      <c r="P436" s="81"/>
    </row>
    <row r="437" spans="1:16" s="3" customFormat="1" ht="15" customHeight="1">
      <c r="A437" s="72" t="s">
        <v>293</v>
      </c>
      <c r="B437" s="81" t="s">
        <v>43</v>
      </c>
      <c r="C437" s="93"/>
      <c r="D437" s="76" t="s">
        <v>38</v>
      </c>
      <c r="E437" s="19" t="s">
        <v>8</v>
      </c>
      <c r="F437" s="16">
        <f t="shared" si="124"/>
        <v>69</v>
      </c>
      <c r="G437" s="16">
        <f aca="true" t="shared" si="136" ref="G437:N437">SUM(G438:G441)</f>
        <v>5</v>
      </c>
      <c r="H437" s="16">
        <f t="shared" si="136"/>
        <v>20</v>
      </c>
      <c r="I437" s="16">
        <f t="shared" si="136"/>
        <v>44</v>
      </c>
      <c r="J437" s="20">
        <f t="shared" si="136"/>
        <v>0</v>
      </c>
      <c r="K437" s="20">
        <f t="shared" si="136"/>
        <v>0</v>
      </c>
      <c r="L437" s="20">
        <f t="shared" si="136"/>
        <v>0</v>
      </c>
      <c r="M437" s="20">
        <f t="shared" si="136"/>
        <v>0</v>
      </c>
      <c r="N437" s="20">
        <f t="shared" si="136"/>
        <v>0</v>
      </c>
      <c r="O437" s="76" t="s">
        <v>206</v>
      </c>
      <c r="P437" s="79" t="s">
        <v>224</v>
      </c>
    </row>
    <row r="438" spans="1:16" s="3" customFormat="1" ht="24.75" customHeight="1">
      <c r="A438" s="72"/>
      <c r="B438" s="81"/>
      <c r="C438" s="93"/>
      <c r="D438" s="76"/>
      <c r="E438" s="19" t="s">
        <v>45</v>
      </c>
      <c r="F438" s="20">
        <f t="shared" si="124"/>
        <v>0</v>
      </c>
      <c r="G438" s="20">
        <f aca="true" t="shared" si="137" ref="G438:H440">SUM(H438:O438)</f>
        <v>0</v>
      </c>
      <c r="H438" s="20">
        <f t="shared" si="137"/>
        <v>0</v>
      </c>
      <c r="I438" s="20">
        <f>SUM(O438:P438)</f>
        <v>0</v>
      </c>
      <c r="J438" s="20">
        <f aca="true" t="shared" si="138" ref="J438:N440">SUM(P438:Q438)</f>
        <v>0</v>
      </c>
      <c r="K438" s="20">
        <f t="shared" si="138"/>
        <v>0</v>
      </c>
      <c r="L438" s="20">
        <f t="shared" si="138"/>
        <v>0</v>
      </c>
      <c r="M438" s="20">
        <f t="shared" si="138"/>
        <v>0</v>
      </c>
      <c r="N438" s="20">
        <f t="shared" si="138"/>
        <v>0</v>
      </c>
      <c r="O438" s="76"/>
      <c r="P438" s="79"/>
    </row>
    <row r="439" spans="1:16" s="3" customFormat="1" ht="13.5" customHeight="1">
      <c r="A439" s="72"/>
      <c r="B439" s="81"/>
      <c r="C439" s="93"/>
      <c r="D439" s="76"/>
      <c r="E439" s="19" t="s">
        <v>9</v>
      </c>
      <c r="F439" s="20">
        <f aca="true" t="shared" si="139" ref="F439:F470">SUM(G439:N439)</f>
        <v>0</v>
      </c>
      <c r="G439" s="20">
        <f t="shared" si="137"/>
        <v>0</v>
      </c>
      <c r="H439" s="20">
        <f t="shared" si="137"/>
        <v>0</v>
      </c>
      <c r="I439" s="20">
        <f>SUM(O439:P439)</f>
        <v>0</v>
      </c>
      <c r="J439" s="20">
        <f t="shared" si="138"/>
        <v>0</v>
      </c>
      <c r="K439" s="20">
        <f t="shared" si="138"/>
        <v>0</v>
      </c>
      <c r="L439" s="20">
        <f t="shared" si="138"/>
        <v>0</v>
      </c>
      <c r="M439" s="20">
        <f t="shared" si="138"/>
        <v>0</v>
      </c>
      <c r="N439" s="20">
        <f t="shared" si="138"/>
        <v>0</v>
      </c>
      <c r="O439" s="76"/>
      <c r="P439" s="79"/>
    </row>
    <row r="440" spans="1:16" s="3" customFormat="1" ht="13.5" customHeight="1">
      <c r="A440" s="72"/>
      <c r="B440" s="81"/>
      <c r="C440" s="93"/>
      <c r="D440" s="76"/>
      <c r="E440" s="19" t="s">
        <v>10</v>
      </c>
      <c r="F440" s="20">
        <f t="shared" si="139"/>
        <v>0</v>
      </c>
      <c r="G440" s="20">
        <f t="shared" si="137"/>
        <v>0</v>
      </c>
      <c r="H440" s="20">
        <f t="shared" si="137"/>
        <v>0</v>
      </c>
      <c r="I440" s="20">
        <f>SUM(O440:P440)</f>
        <v>0</v>
      </c>
      <c r="J440" s="20">
        <f t="shared" si="138"/>
        <v>0</v>
      </c>
      <c r="K440" s="20">
        <f t="shared" si="138"/>
        <v>0</v>
      </c>
      <c r="L440" s="20">
        <f t="shared" si="138"/>
        <v>0</v>
      </c>
      <c r="M440" s="20">
        <f t="shared" si="138"/>
        <v>0</v>
      </c>
      <c r="N440" s="20">
        <f t="shared" si="138"/>
        <v>0</v>
      </c>
      <c r="O440" s="76"/>
      <c r="P440" s="79"/>
    </row>
    <row r="441" spans="1:16" s="3" customFormat="1" ht="37.5" customHeight="1">
      <c r="A441" s="72"/>
      <c r="B441" s="81"/>
      <c r="C441" s="93"/>
      <c r="D441" s="76"/>
      <c r="E441" s="19" t="s">
        <v>14</v>
      </c>
      <c r="F441" s="16">
        <f t="shared" si="139"/>
        <v>69</v>
      </c>
      <c r="G441" s="16">
        <v>5</v>
      </c>
      <c r="H441" s="16">
        <v>20</v>
      </c>
      <c r="I441" s="16">
        <v>44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76"/>
      <c r="P441" s="79"/>
    </row>
    <row r="442" spans="1:16" s="3" customFormat="1" ht="15.75" customHeight="1">
      <c r="A442" s="72" t="s">
        <v>294</v>
      </c>
      <c r="B442" s="97" t="s">
        <v>176</v>
      </c>
      <c r="C442" s="14"/>
      <c r="D442" s="53" t="s">
        <v>38</v>
      </c>
      <c r="E442" s="15" t="s">
        <v>8</v>
      </c>
      <c r="F442" s="17">
        <f t="shared" si="139"/>
        <v>3.5999999999999996</v>
      </c>
      <c r="G442" s="18">
        <f aca="true" t="shared" si="140" ref="G442:N442">SUM(G443:G446)</f>
        <v>0</v>
      </c>
      <c r="H442" s="17">
        <f t="shared" si="140"/>
        <v>2.8</v>
      </c>
      <c r="I442" s="17">
        <f t="shared" si="140"/>
        <v>0.8</v>
      </c>
      <c r="J442" s="18">
        <f t="shared" si="140"/>
        <v>0</v>
      </c>
      <c r="K442" s="18">
        <f t="shared" si="140"/>
        <v>0</v>
      </c>
      <c r="L442" s="18">
        <f t="shared" si="140"/>
        <v>0</v>
      </c>
      <c r="M442" s="18">
        <f t="shared" si="140"/>
        <v>0</v>
      </c>
      <c r="N442" s="18">
        <f t="shared" si="140"/>
        <v>0</v>
      </c>
      <c r="O442" s="53" t="s">
        <v>177</v>
      </c>
      <c r="P442" s="150" t="s">
        <v>225</v>
      </c>
    </row>
    <row r="443" spans="1:16" s="3" customFormat="1" ht="25.5">
      <c r="A443" s="72"/>
      <c r="B443" s="98"/>
      <c r="C443" s="76"/>
      <c r="D443" s="77"/>
      <c r="E443" s="19" t="s">
        <v>45</v>
      </c>
      <c r="F443" s="18">
        <f t="shared" si="139"/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119"/>
      <c r="P443" s="98"/>
    </row>
    <row r="444" spans="1:16" s="3" customFormat="1" ht="12.75">
      <c r="A444" s="72"/>
      <c r="B444" s="98"/>
      <c r="C444" s="76"/>
      <c r="D444" s="77"/>
      <c r="E444" s="19" t="s">
        <v>9</v>
      </c>
      <c r="F444" s="18">
        <f t="shared" si="139"/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119"/>
      <c r="P444" s="98"/>
    </row>
    <row r="445" spans="1:16" s="3" customFormat="1" ht="12.75">
      <c r="A445" s="72"/>
      <c r="B445" s="98"/>
      <c r="C445" s="76"/>
      <c r="D445" s="77"/>
      <c r="E445" s="19" t="s">
        <v>10</v>
      </c>
      <c r="F445" s="18">
        <f t="shared" si="139"/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119"/>
      <c r="P445" s="98"/>
    </row>
    <row r="446" spans="1:16" s="3" customFormat="1" ht="12.75">
      <c r="A446" s="72"/>
      <c r="B446" s="70"/>
      <c r="C446" s="14"/>
      <c r="D446" s="99"/>
      <c r="E446" s="19" t="s">
        <v>14</v>
      </c>
      <c r="F446" s="17">
        <f t="shared" si="139"/>
        <v>3.5999999999999996</v>
      </c>
      <c r="G446" s="20">
        <v>0</v>
      </c>
      <c r="H446" s="16">
        <v>2.8</v>
      </c>
      <c r="I446" s="16">
        <v>0.8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99"/>
      <c r="P446" s="70"/>
    </row>
    <row r="447" spans="1:16" s="3" customFormat="1" ht="12.75">
      <c r="A447" s="72" t="s">
        <v>295</v>
      </c>
      <c r="B447" s="56" t="s">
        <v>178</v>
      </c>
      <c r="C447" s="45"/>
      <c r="D447" s="53" t="s">
        <v>38</v>
      </c>
      <c r="E447" s="15" t="s">
        <v>8</v>
      </c>
      <c r="F447" s="16">
        <f t="shared" si="139"/>
        <v>50</v>
      </c>
      <c r="G447" s="20">
        <f aca="true" t="shared" si="141" ref="G447:N447">SUM(G448:G451)</f>
        <v>0</v>
      </c>
      <c r="H447" s="16">
        <f t="shared" si="141"/>
        <v>16</v>
      </c>
      <c r="I447" s="16">
        <f t="shared" si="141"/>
        <v>34</v>
      </c>
      <c r="J447" s="20">
        <f t="shared" si="141"/>
        <v>0</v>
      </c>
      <c r="K447" s="20">
        <f t="shared" si="141"/>
        <v>0</v>
      </c>
      <c r="L447" s="20">
        <f t="shared" si="141"/>
        <v>0</v>
      </c>
      <c r="M447" s="20">
        <f t="shared" si="141"/>
        <v>0</v>
      </c>
      <c r="N447" s="20">
        <f t="shared" si="141"/>
        <v>0</v>
      </c>
      <c r="O447" s="53" t="s">
        <v>179</v>
      </c>
      <c r="P447" s="150" t="s">
        <v>213</v>
      </c>
    </row>
    <row r="448" spans="1:16" s="3" customFormat="1" ht="25.5">
      <c r="A448" s="72"/>
      <c r="B448" s="69"/>
      <c r="C448" s="45"/>
      <c r="D448" s="77"/>
      <c r="E448" s="19" t="s">
        <v>45</v>
      </c>
      <c r="F448" s="20">
        <f t="shared" si="139"/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119"/>
      <c r="P448" s="98"/>
    </row>
    <row r="449" spans="1:16" s="3" customFormat="1" ht="12.75">
      <c r="A449" s="72"/>
      <c r="B449" s="69"/>
      <c r="C449" s="45"/>
      <c r="D449" s="77"/>
      <c r="E449" s="19" t="s">
        <v>9</v>
      </c>
      <c r="F449" s="20">
        <f t="shared" si="139"/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119"/>
      <c r="P449" s="98"/>
    </row>
    <row r="450" spans="1:16" s="3" customFormat="1" ht="12.75">
      <c r="A450" s="72"/>
      <c r="B450" s="69"/>
      <c r="C450" s="45"/>
      <c r="D450" s="77"/>
      <c r="E450" s="19" t="s">
        <v>10</v>
      </c>
      <c r="F450" s="20">
        <f t="shared" si="139"/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119"/>
      <c r="P450" s="98"/>
    </row>
    <row r="451" spans="1:16" s="3" customFormat="1" ht="12.75">
      <c r="A451" s="72"/>
      <c r="B451" s="70"/>
      <c r="C451" s="45"/>
      <c r="D451" s="99"/>
      <c r="E451" s="19" t="s">
        <v>14</v>
      </c>
      <c r="F451" s="16">
        <f t="shared" si="139"/>
        <v>50</v>
      </c>
      <c r="G451" s="20">
        <v>0</v>
      </c>
      <c r="H451" s="16">
        <v>16</v>
      </c>
      <c r="I451" s="16">
        <v>34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99"/>
      <c r="P451" s="70"/>
    </row>
    <row r="452" spans="1:16" s="3" customFormat="1" ht="15.75" customHeight="1">
      <c r="A452" s="72" t="s">
        <v>296</v>
      </c>
      <c r="B452" s="81" t="s">
        <v>186</v>
      </c>
      <c r="C452" s="76"/>
      <c r="D452" s="76" t="s">
        <v>37</v>
      </c>
      <c r="E452" s="19" t="s">
        <v>8</v>
      </c>
      <c r="F452" s="16">
        <f t="shared" si="139"/>
        <v>0.068</v>
      </c>
      <c r="G452" s="20">
        <f aca="true" t="shared" si="142" ref="G452:N452">SUM(G453:G456)</f>
        <v>0</v>
      </c>
      <c r="H452" s="16">
        <f t="shared" si="142"/>
        <v>0.068</v>
      </c>
      <c r="I452" s="20">
        <f t="shared" si="142"/>
        <v>0</v>
      </c>
      <c r="J452" s="20">
        <f t="shared" si="142"/>
        <v>0</v>
      </c>
      <c r="K452" s="20">
        <f t="shared" si="142"/>
        <v>0</v>
      </c>
      <c r="L452" s="20">
        <f t="shared" si="142"/>
        <v>0</v>
      </c>
      <c r="M452" s="20">
        <f t="shared" si="142"/>
        <v>0</v>
      </c>
      <c r="N452" s="20">
        <f t="shared" si="142"/>
        <v>0</v>
      </c>
      <c r="O452" s="76" t="s">
        <v>187</v>
      </c>
      <c r="P452" s="79" t="s">
        <v>226</v>
      </c>
    </row>
    <row r="453" spans="1:16" s="3" customFormat="1" ht="25.5">
      <c r="A453" s="72"/>
      <c r="B453" s="81"/>
      <c r="C453" s="76"/>
      <c r="D453" s="76"/>
      <c r="E453" s="19" t="s">
        <v>45</v>
      </c>
      <c r="F453" s="20">
        <f t="shared" si="139"/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76"/>
      <c r="P453" s="79"/>
    </row>
    <row r="454" spans="1:16" s="3" customFormat="1" ht="12.75">
      <c r="A454" s="72"/>
      <c r="B454" s="81"/>
      <c r="C454" s="76"/>
      <c r="D454" s="76"/>
      <c r="E454" s="19" t="s">
        <v>9</v>
      </c>
      <c r="F454" s="20">
        <f t="shared" si="139"/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76"/>
      <c r="P454" s="79"/>
    </row>
    <row r="455" spans="1:16" s="3" customFormat="1" ht="12.75">
      <c r="A455" s="72"/>
      <c r="B455" s="81"/>
      <c r="C455" s="76"/>
      <c r="D455" s="76"/>
      <c r="E455" s="19" t="s">
        <v>10</v>
      </c>
      <c r="F455" s="20">
        <f t="shared" si="139"/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76"/>
      <c r="P455" s="79"/>
    </row>
    <row r="456" spans="1:16" s="3" customFormat="1" ht="12.75">
      <c r="A456" s="72"/>
      <c r="B456" s="81"/>
      <c r="C456" s="76"/>
      <c r="D456" s="76"/>
      <c r="E456" s="19" t="s">
        <v>14</v>
      </c>
      <c r="F456" s="16">
        <f t="shared" si="139"/>
        <v>0.068</v>
      </c>
      <c r="G456" s="20">
        <v>0</v>
      </c>
      <c r="H456" s="16">
        <v>0.068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76"/>
      <c r="P456" s="79"/>
    </row>
    <row r="457" spans="1:16" s="3" customFormat="1" ht="13.5" customHeight="1">
      <c r="A457" s="72" t="s">
        <v>297</v>
      </c>
      <c r="B457" s="73" t="s">
        <v>188</v>
      </c>
      <c r="C457" s="21"/>
      <c r="D457" s="76" t="s">
        <v>37</v>
      </c>
      <c r="E457" s="19" t="s">
        <v>8</v>
      </c>
      <c r="F457" s="23">
        <f t="shared" si="139"/>
        <v>0.06</v>
      </c>
      <c r="G457" s="24">
        <f>SUM(G458:G461)</f>
        <v>0</v>
      </c>
      <c r="H457" s="23">
        <f aca="true" t="shared" si="143" ref="H457:N457">SUM(H458:H461)</f>
        <v>0.06</v>
      </c>
      <c r="I457" s="24">
        <f t="shared" si="143"/>
        <v>0</v>
      </c>
      <c r="J457" s="24">
        <f t="shared" si="143"/>
        <v>0</v>
      </c>
      <c r="K457" s="24">
        <f t="shared" si="143"/>
        <v>0</v>
      </c>
      <c r="L457" s="24">
        <f t="shared" si="143"/>
        <v>0</v>
      </c>
      <c r="M457" s="24">
        <f t="shared" si="143"/>
        <v>0</v>
      </c>
      <c r="N457" s="24">
        <f t="shared" si="143"/>
        <v>0</v>
      </c>
      <c r="O457" s="53" t="s">
        <v>189</v>
      </c>
      <c r="P457" s="79" t="s">
        <v>226</v>
      </c>
    </row>
    <row r="458" spans="1:16" s="3" customFormat="1" ht="25.5">
      <c r="A458" s="72"/>
      <c r="B458" s="74"/>
      <c r="C458" s="21"/>
      <c r="D458" s="76"/>
      <c r="E458" s="19" t="s">
        <v>45</v>
      </c>
      <c r="F458" s="24">
        <f t="shared" si="139"/>
        <v>0</v>
      </c>
      <c r="G458" s="24">
        <v>0</v>
      </c>
      <c r="H458" s="24">
        <v>0</v>
      </c>
      <c r="I458" s="24">
        <v>0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77"/>
      <c r="P458" s="79"/>
    </row>
    <row r="459" spans="1:16" s="3" customFormat="1" ht="12.75">
      <c r="A459" s="72"/>
      <c r="B459" s="74"/>
      <c r="C459" s="21"/>
      <c r="D459" s="76"/>
      <c r="E459" s="19" t="s">
        <v>9</v>
      </c>
      <c r="F459" s="24">
        <f t="shared" si="139"/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77"/>
      <c r="P459" s="79"/>
    </row>
    <row r="460" spans="1:16" s="3" customFormat="1" ht="12.75">
      <c r="A460" s="72"/>
      <c r="B460" s="74"/>
      <c r="C460" s="21"/>
      <c r="D460" s="76"/>
      <c r="E460" s="19" t="s">
        <v>10</v>
      </c>
      <c r="F460" s="24">
        <f t="shared" si="139"/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77"/>
      <c r="P460" s="79"/>
    </row>
    <row r="461" spans="1:16" s="3" customFormat="1" ht="12.75">
      <c r="A461" s="72"/>
      <c r="B461" s="75"/>
      <c r="C461" s="21"/>
      <c r="D461" s="76"/>
      <c r="E461" s="19" t="s">
        <v>14</v>
      </c>
      <c r="F461" s="23">
        <f t="shared" si="139"/>
        <v>0.06</v>
      </c>
      <c r="G461" s="24">
        <v>0</v>
      </c>
      <c r="H461" s="23">
        <v>0.06</v>
      </c>
      <c r="I461" s="24">
        <v>0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78"/>
      <c r="P461" s="79"/>
    </row>
    <row r="462" spans="1:16" s="3" customFormat="1" ht="12.75">
      <c r="A462" s="53" t="s">
        <v>310</v>
      </c>
      <c r="B462" s="94" t="s">
        <v>311</v>
      </c>
      <c r="C462" s="21"/>
      <c r="D462" s="53" t="s">
        <v>38</v>
      </c>
      <c r="E462" s="19" t="s">
        <v>8</v>
      </c>
      <c r="F462" s="44">
        <f t="shared" si="139"/>
        <v>5540.893</v>
      </c>
      <c r="G462" s="24">
        <f aca="true" t="shared" si="144" ref="G462:L462">SUM(G463:G466)</f>
        <v>0</v>
      </c>
      <c r="H462" s="24">
        <f t="shared" si="144"/>
        <v>0</v>
      </c>
      <c r="I462" s="24">
        <f t="shared" si="144"/>
        <v>0</v>
      </c>
      <c r="J462" s="44">
        <f t="shared" si="144"/>
        <v>1777.471</v>
      </c>
      <c r="K462" s="44">
        <f t="shared" si="144"/>
        <v>3022.619</v>
      </c>
      <c r="L462" s="44">
        <f t="shared" si="144"/>
        <v>740.803</v>
      </c>
      <c r="M462" s="24">
        <v>0</v>
      </c>
      <c r="N462" s="24">
        <v>0</v>
      </c>
      <c r="O462" s="53" t="s">
        <v>312</v>
      </c>
      <c r="P462" s="144" t="s">
        <v>316</v>
      </c>
    </row>
    <row r="463" spans="1:16" s="3" customFormat="1" ht="25.5">
      <c r="A463" s="54"/>
      <c r="B463" s="95"/>
      <c r="C463" s="21"/>
      <c r="D463" s="54"/>
      <c r="E463" s="19" t="s">
        <v>45</v>
      </c>
      <c r="F463" s="24">
        <f t="shared" si="139"/>
        <v>0</v>
      </c>
      <c r="G463" s="24">
        <v>0</v>
      </c>
      <c r="H463" s="24">
        <v>0</v>
      </c>
      <c r="I463" s="24">
        <v>0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54"/>
      <c r="P463" s="63"/>
    </row>
    <row r="464" spans="1:16" s="3" customFormat="1" ht="12.75">
      <c r="A464" s="54"/>
      <c r="B464" s="95"/>
      <c r="C464" s="21"/>
      <c r="D464" s="54"/>
      <c r="E464" s="19" t="s">
        <v>9</v>
      </c>
      <c r="F464" s="24">
        <f t="shared" si="139"/>
        <v>0</v>
      </c>
      <c r="G464" s="24">
        <v>0</v>
      </c>
      <c r="H464" s="24">
        <v>0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54"/>
      <c r="P464" s="63"/>
    </row>
    <row r="465" spans="1:16" s="3" customFormat="1" ht="12.75">
      <c r="A465" s="54"/>
      <c r="B465" s="95"/>
      <c r="C465" s="21"/>
      <c r="D465" s="54"/>
      <c r="E465" s="19" t="s">
        <v>10</v>
      </c>
      <c r="F465" s="24">
        <f t="shared" si="139"/>
        <v>0</v>
      </c>
      <c r="G465" s="24">
        <v>0</v>
      </c>
      <c r="H465" s="24">
        <v>0</v>
      </c>
      <c r="I465" s="24">
        <v>0</v>
      </c>
      <c r="J465" s="24">
        <v>0</v>
      </c>
      <c r="K465" s="24">
        <v>0</v>
      </c>
      <c r="L465" s="24">
        <v>0</v>
      </c>
      <c r="M465" s="24">
        <v>0</v>
      </c>
      <c r="N465" s="24">
        <v>0</v>
      </c>
      <c r="O465" s="54"/>
      <c r="P465" s="63"/>
    </row>
    <row r="466" spans="1:16" s="3" customFormat="1" ht="12.75">
      <c r="A466" s="55"/>
      <c r="B466" s="96"/>
      <c r="C466" s="21"/>
      <c r="D466" s="55"/>
      <c r="E466" s="19" t="s">
        <v>14</v>
      </c>
      <c r="F466" s="44">
        <f t="shared" si="139"/>
        <v>5540.893</v>
      </c>
      <c r="G466" s="24">
        <v>0</v>
      </c>
      <c r="H466" s="24">
        <v>0</v>
      </c>
      <c r="I466" s="24">
        <v>0</v>
      </c>
      <c r="J466" s="23">
        <v>1777.471</v>
      </c>
      <c r="K466" s="23">
        <v>3022.619</v>
      </c>
      <c r="L466" s="23">
        <v>740.803</v>
      </c>
      <c r="M466" s="24">
        <v>0</v>
      </c>
      <c r="N466" s="24">
        <v>0</v>
      </c>
      <c r="O466" s="55"/>
      <c r="P466" s="64"/>
    </row>
    <row r="467" spans="1:16" s="3" customFormat="1" ht="14.25" customHeight="1">
      <c r="A467" s="83" t="s">
        <v>298</v>
      </c>
      <c r="B467" s="84"/>
      <c r="C467" s="84"/>
      <c r="D467" s="85"/>
      <c r="E467" s="25" t="s">
        <v>8</v>
      </c>
      <c r="F467" s="26">
        <f t="shared" si="139"/>
        <v>5785.956</v>
      </c>
      <c r="G467" s="26">
        <f aca="true" t="shared" si="145" ref="G467:N467">SUM(G468:G471)</f>
        <v>49.855000000000004</v>
      </c>
      <c r="H467" s="26">
        <f t="shared" si="145"/>
        <v>110.77799999999999</v>
      </c>
      <c r="I467" s="26">
        <f t="shared" si="145"/>
        <v>84.43</v>
      </c>
      <c r="J467" s="50">
        <f t="shared" si="145"/>
        <v>1777.471</v>
      </c>
      <c r="K467" s="50">
        <f t="shared" si="145"/>
        <v>3022.619</v>
      </c>
      <c r="L467" s="50">
        <f t="shared" si="145"/>
        <v>740.803</v>
      </c>
      <c r="M467" s="27">
        <f t="shared" si="145"/>
        <v>0</v>
      </c>
      <c r="N467" s="27">
        <f t="shared" si="145"/>
        <v>0</v>
      </c>
      <c r="O467" s="92"/>
      <c r="P467" s="82"/>
    </row>
    <row r="468" spans="1:16" s="3" customFormat="1" ht="25.5">
      <c r="A468" s="86"/>
      <c r="B468" s="87"/>
      <c r="C468" s="87"/>
      <c r="D468" s="88"/>
      <c r="E468" s="28" t="s">
        <v>45</v>
      </c>
      <c r="F468" s="26">
        <f t="shared" si="139"/>
        <v>6.3</v>
      </c>
      <c r="G468" s="31">
        <f>G408+G413+G418+G423+G428+G433+G438+G443+G448+G453+G458+G463</f>
        <v>0</v>
      </c>
      <c r="H468" s="30">
        <f aca="true" t="shared" si="146" ref="H468:N468">H408+H413+H418+H423+H428+H433+H438+H443+H448+H453+H458+H463</f>
        <v>6.3</v>
      </c>
      <c r="I468" s="31">
        <f t="shared" si="146"/>
        <v>0</v>
      </c>
      <c r="J468" s="31">
        <f t="shared" si="146"/>
        <v>0</v>
      </c>
      <c r="K468" s="31">
        <f t="shared" si="146"/>
        <v>0</v>
      </c>
      <c r="L468" s="31">
        <f t="shared" si="146"/>
        <v>0</v>
      </c>
      <c r="M468" s="31">
        <f t="shared" si="146"/>
        <v>0</v>
      </c>
      <c r="N468" s="31">
        <f t="shared" si="146"/>
        <v>0</v>
      </c>
      <c r="O468" s="92"/>
      <c r="P468" s="82"/>
    </row>
    <row r="469" spans="1:16" s="3" customFormat="1" ht="12.75">
      <c r="A469" s="86"/>
      <c r="B469" s="87"/>
      <c r="C469" s="87"/>
      <c r="D469" s="88"/>
      <c r="E469" s="25" t="s">
        <v>9</v>
      </c>
      <c r="F469" s="26">
        <f t="shared" si="139"/>
        <v>2.5</v>
      </c>
      <c r="G469" s="30">
        <f aca="true" t="shared" si="147" ref="G469:N469">G409+G414+G419+G424+G429+G434+G439+G444+G449+G454+G459+G464</f>
        <v>2.5</v>
      </c>
      <c r="H469" s="31">
        <f t="shared" si="147"/>
        <v>0</v>
      </c>
      <c r="I469" s="31">
        <f t="shared" si="147"/>
        <v>0</v>
      </c>
      <c r="J469" s="31">
        <f t="shared" si="147"/>
        <v>0</v>
      </c>
      <c r="K469" s="31">
        <f t="shared" si="147"/>
        <v>0</v>
      </c>
      <c r="L469" s="31">
        <f t="shared" si="147"/>
        <v>0</v>
      </c>
      <c r="M469" s="31">
        <f t="shared" si="147"/>
        <v>0</v>
      </c>
      <c r="N469" s="31">
        <f t="shared" si="147"/>
        <v>0</v>
      </c>
      <c r="O469" s="92"/>
      <c r="P469" s="82"/>
    </row>
    <row r="470" spans="1:16" s="3" customFormat="1" ht="12.75">
      <c r="A470" s="86"/>
      <c r="B470" s="87"/>
      <c r="C470" s="87"/>
      <c r="D470" s="88"/>
      <c r="E470" s="25" t="s">
        <v>10</v>
      </c>
      <c r="F470" s="27">
        <f t="shared" si="139"/>
        <v>0</v>
      </c>
      <c r="G470" s="31">
        <f aca="true" t="shared" si="148" ref="G470:N470">G410+G415+G420+G425+G430+G435+G440+G445+G450+G455+G460+G465</f>
        <v>0</v>
      </c>
      <c r="H470" s="31">
        <f t="shared" si="148"/>
        <v>0</v>
      </c>
      <c r="I470" s="31">
        <f t="shared" si="148"/>
        <v>0</v>
      </c>
      <c r="J470" s="31">
        <f t="shared" si="148"/>
        <v>0</v>
      </c>
      <c r="K470" s="31">
        <f t="shared" si="148"/>
        <v>0</v>
      </c>
      <c r="L470" s="31">
        <f t="shared" si="148"/>
        <v>0</v>
      </c>
      <c r="M470" s="31">
        <f t="shared" si="148"/>
        <v>0</v>
      </c>
      <c r="N470" s="31">
        <f t="shared" si="148"/>
        <v>0</v>
      </c>
      <c r="O470" s="92"/>
      <c r="P470" s="82"/>
    </row>
    <row r="471" spans="1:16" s="3" customFormat="1" ht="16.5" customHeight="1">
      <c r="A471" s="89"/>
      <c r="B471" s="90"/>
      <c r="C471" s="90"/>
      <c r="D471" s="91"/>
      <c r="E471" s="25" t="s">
        <v>14</v>
      </c>
      <c r="F471" s="26">
        <f>SUM(G471:N471)</f>
        <v>5777.156</v>
      </c>
      <c r="G471" s="30">
        <f aca="true" t="shared" si="149" ref="G471:N471">G411+G416+G421+G426+G431+G436+G441+G446+G451+G456+G461+G466</f>
        <v>47.355000000000004</v>
      </c>
      <c r="H471" s="30">
        <f t="shared" si="149"/>
        <v>104.478</v>
      </c>
      <c r="I471" s="30">
        <f t="shared" si="149"/>
        <v>84.43</v>
      </c>
      <c r="J471" s="31">
        <f t="shared" si="149"/>
        <v>1777.471</v>
      </c>
      <c r="K471" s="31">
        <f t="shared" si="149"/>
        <v>3022.619</v>
      </c>
      <c r="L471" s="31">
        <f t="shared" si="149"/>
        <v>740.803</v>
      </c>
      <c r="M471" s="31">
        <f t="shared" si="149"/>
        <v>0</v>
      </c>
      <c r="N471" s="31">
        <f t="shared" si="149"/>
        <v>0</v>
      </c>
      <c r="O471" s="92"/>
      <c r="P471" s="82"/>
    </row>
    <row r="472" spans="1:16" s="5" customFormat="1" ht="15.75" customHeight="1">
      <c r="A472" s="83" t="s">
        <v>207</v>
      </c>
      <c r="B472" s="84"/>
      <c r="C472" s="84"/>
      <c r="D472" s="85"/>
      <c r="E472" s="25" t="s">
        <v>8</v>
      </c>
      <c r="F472" s="26">
        <f>SUM(G472:N472)</f>
        <v>10342.2464</v>
      </c>
      <c r="G472" s="26">
        <f aca="true" t="shared" si="150" ref="G472:N472">SUM(G473:G476)</f>
        <v>200.22899999999998</v>
      </c>
      <c r="H472" s="26">
        <f t="shared" si="150"/>
        <v>1715.9514</v>
      </c>
      <c r="I472" s="26">
        <f t="shared" si="150"/>
        <v>2142.973</v>
      </c>
      <c r="J472" s="50">
        <f t="shared" si="150"/>
        <v>2134.671</v>
      </c>
      <c r="K472" s="50">
        <f t="shared" si="150"/>
        <v>3137.619</v>
      </c>
      <c r="L472" s="50">
        <f t="shared" si="150"/>
        <v>830.803</v>
      </c>
      <c r="M472" s="50">
        <f t="shared" si="150"/>
        <v>90</v>
      </c>
      <c r="N472" s="50">
        <f t="shared" si="150"/>
        <v>90</v>
      </c>
      <c r="O472" s="92"/>
      <c r="P472" s="82"/>
    </row>
    <row r="473" spans="1:16" s="5" customFormat="1" ht="25.5">
      <c r="A473" s="86"/>
      <c r="B473" s="87"/>
      <c r="C473" s="87"/>
      <c r="D473" s="88"/>
      <c r="E473" s="25" t="s">
        <v>45</v>
      </c>
      <c r="F473" s="26">
        <f>SUM(G473:N473)</f>
        <v>693.6944</v>
      </c>
      <c r="G473" s="26">
        <f aca="true" t="shared" si="151" ref="G473:N475">G37+G269+G275+G346+G352+G402+G468</f>
        <v>35.306</v>
      </c>
      <c r="H473" s="26">
        <f t="shared" si="151"/>
        <v>180.2584</v>
      </c>
      <c r="I473" s="26">
        <f t="shared" si="151"/>
        <v>456.04999999999995</v>
      </c>
      <c r="J473" s="26">
        <f t="shared" si="151"/>
        <v>22.08</v>
      </c>
      <c r="K473" s="27">
        <f t="shared" si="151"/>
        <v>0</v>
      </c>
      <c r="L473" s="27">
        <f t="shared" si="151"/>
        <v>0</v>
      </c>
      <c r="M473" s="27">
        <f t="shared" si="151"/>
        <v>0</v>
      </c>
      <c r="N473" s="27">
        <f t="shared" si="151"/>
        <v>0</v>
      </c>
      <c r="O473" s="76"/>
      <c r="P473" s="82"/>
    </row>
    <row r="474" spans="1:16" s="5" customFormat="1" ht="15.75" customHeight="1">
      <c r="A474" s="86"/>
      <c r="B474" s="87"/>
      <c r="C474" s="87"/>
      <c r="D474" s="88"/>
      <c r="E474" s="25" t="s">
        <v>9</v>
      </c>
      <c r="F474" s="26">
        <f>SUM(G474:N474)</f>
        <v>1830.3239999999998</v>
      </c>
      <c r="G474" s="26">
        <f t="shared" si="151"/>
        <v>85.24699999999999</v>
      </c>
      <c r="H474" s="26">
        <f t="shared" si="151"/>
        <v>666.218</v>
      </c>
      <c r="I474" s="26">
        <f t="shared" si="151"/>
        <v>925.99</v>
      </c>
      <c r="J474" s="26">
        <f t="shared" si="151"/>
        <v>152.869</v>
      </c>
      <c r="K474" s="27">
        <f t="shared" si="151"/>
        <v>0</v>
      </c>
      <c r="L474" s="27">
        <f t="shared" si="151"/>
        <v>0</v>
      </c>
      <c r="M474" s="27">
        <f t="shared" si="151"/>
        <v>0</v>
      </c>
      <c r="N474" s="27">
        <f t="shared" si="151"/>
        <v>0</v>
      </c>
      <c r="O474" s="76"/>
      <c r="P474" s="82"/>
    </row>
    <row r="475" spans="1:16" s="5" customFormat="1" ht="15.75" customHeight="1">
      <c r="A475" s="86"/>
      <c r="B475" s="87"/>
      <c r="C475" s="87"/>
      <c r="D475" s="88"/>
      <c r="E475" s="25" t="s">
        <v>10</v>
      </c>
      <c r="F475" s="26">
        <f>SUM(G475:N475)</f>
        <v>52.37900000000001</v>
      </c>
      <c r="G475" s="26">
        <f t="shared" si="151"/>
        <v>1.198</v>
      </c>
      <c r="H475" s="26">
        <f t="shared" si="151"/>
        <v>26.891000000000002</v>
      </c>
      <c r="I475" s="26">
        <f t="shared" si="151"/>
        <v>24.139000000000003</v>
      </c>
      <c r="J475" s="26">
        <f t="shared" si="151"/>
        <v>0.151</v>
      </c>
      <c r="K475" s="27">
        <f t="shared" si="151"/>
        <v>0</v>
      </c>
      <c r="L475" s="27">
        <f t="shared" si="151"/>
        <v>0</v>
      </c>
      <c r="M475" s="27">
        <f t="shared" si="151"/>
        <v>0</v>
      </c>
      <c r="N475" s="27">
        <f t="shared" si="151"/>
        <v>0</v>
      </c>
      <c r="O475" s="76"/>
      <c r="P475" s="82"/>
    </row>
    <row r="476" spans="1:16" s="5" customFormat="1" ht="12.75" customHeight="1">
      <c r="A476" s="89"/>
      <c r="B476" s="90"/>
      <c r="C476" s="90"/>
      <c r="D476" s="91"/>
      <c r="E476" s="25" t="s">
        <v>14</v>
      </c>
      <c r="F476" s="26">
        <f>SUM(G476:N476)</f>
        <v>7765.849</v>
      </c>
      <c r="G476" s="26">
        <f>G40+G272+G278+G349+G355+G405+G471+G46</f>
        <v>78.47800000000001</v>
      </c>
      <c r="H476" s="26">
        <f>H40+H272+H278+H349+H355+H405+H471</f>
        <v>842.584</v>
      </c>
      <c r="I476" s="26">
        <f>I40+I272+I278+I349+I355+I405+I471</f>
        <v>736.7940000000001</v>
      </c>
      <c r="J476" s="50">
        <f>J40+J272+J278+J349+J355+J405+J471+J46</f>
        <v>1959.571</v>
      </c>
      <c r="K476" s="50">
        <f>K40+K272+K278+K349+K355+K405+K471+K46</f>
        <v>3137.619</v>
      </c>
      <c r="L476" s="50">
        <f>L40+L272+L278+L349+L355+L405+L471+L46</f>
        <v>830.803</v>
      </c>
      <c r="M476" s="50">
        <f>M40+M272+M278+M349+M355+M405+M471+M46</f>
        <v>90</v>
      </c>
      <c r="N476" s="50">
        <f>N40+N272+N278+N349+N355+N405+N471+N46</f>
        <v>90</v>
      </c>
      <c r="O476" s="76"/>
      <c r="P476" s="82"/>
    </row>
    <row r="477" spans="1:16" s="3" customFormat="1" ht="16.5" customHeight="1">
      <c r="A477" s="71" t="s">
        <v>87</v>
      </c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</row>
    <row r="478" spans="1:16" ht="15" customHeight="1">
      <c r="A478" s="51" t="s">
        <v>307</v>
      </c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</row>
    <row r="479" spans="1:16" ht="30" customHeight="1">
      <c r="A479" s="52" t="s">
        <v>308</v>
      </c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</sheetData>
  <sheetProtection/>
  <mergeCells count="518">
    <mergeCell ref="P248:P252"/>
    <mergeCell ref="P58:P62"/>
    <mergeCell ref="H6:H7"/>
    <mergeCell ref="P15:P19"/>
    <mergeCell ref="O48:O52"/>
    <mergeCell ref="P48:P52"/>
    <mergeCell ref="O183:O187"/>
    <mergeCell ref="P462:P466"/>
    <mergeCell ref="N6:N7"/>
    <mergeCell ref="F5:N5"/>
    <mergeCell ref="K6:K7"/>
    <mergeCell ref="L6:L7"/>
    <mergeCell ref="M6:M7"/>
    <mergeCell ref="O442:O446"/>
    <mergeCell ref="P442:P446"/>
    <mergeCell ref="O447:O451"/>
    <mergeCell ref="P447:P451"/>
    <mergeCell ref="A401:D405"/>
    <mergeCell ref="D138:D142"/>
    <mergeCell ref="A208:A212"/>
    <mergeCell ref="O138:O142"/>
    <mergeCell ref="O148:O152"/>
    <mergeCell ref="P178:P182"/>
    <mergeCell ref="O178:O182"/>
    <mergeCell ref="P208:P212"/>
    <mergeCell ref="C376:C380"/>
    <mergeCell ref="O280:O284"/>
    <mergeCell ref="D381:D385"/>
    <mergeCell ref="D108:D112"/>
    <mergeCell ref="O108:O112"/>
    <mergeCell ref="P108:P112"/>
    <mergeCell ref="P123:P127"/>
    <mergeCell ref="D173:D177"/>
    <mergeCell ref="O325:O329"/>
    <mergeCell ref="O223:O227"/>
    <mergeCell ref="P330:P334"/>
    <mergeCell ref="P325:P329"/>
    <mergeCell ref="O243:O247"/>
    <mergeCell ref="B356:P356"/>
    <mergeCell ref="O407:O411"/>
    <mergeCell ref="D83:D87"/>
    <mergeCell ref="O83:O87"/>
    <mergeCell ref="P83:P87"/>
    <mergeCell ref="P103:P107"/>
    <mergeCell ref="O362:O366"/>
    <mergeCell ref="O340:O344"/>
    <mergeCell ref="P376:P380"/>
    <mergeCell ref="A362:A366"/>
    <mergeCell ref="B248:B252"/>
    <mergeCell ref="D335:D339"/>
    <mergeCell ref="B357:B361"/>
    <mergeCell ref="D367:D370"/>
    <mergeCell ref="C371:C375"/>
    <mergeCell ref="B350:P350"/>
    <mergeCell ref="B351:B355"/>
    <mergeCell ref="C351:C355"/>
    <mergeCell ref="D248:D252"/>
    <mergeCell ref="B243:B247"/>
    <mergeCell ref="D243:D247"/>
    <mergeCell ref="B238:B242"/>
    <mergeCell ref="A268:D272"/>
    <mergeCell ref="D213:D217"/>
    <mergeCell ref="A218:A222"/>
    <mergeCell ref="A228:A232"/>
    <mergeCell ref="B218:B222"/>
    <mergeCell ref="B228:B232"/>
    <mergeCell ref="A248:A252"/>
    <mergeCell ref="D238:D242"/>
    <mergeCell ref="D300:D304"/>
    <mergeCell ref="D253:D257"/>
    <mergeCell ref="D290:D294"/>
    <mergeCell ref="O248:O252"/>
    <mergeCell ref="P193:P197"/>
    <mergeCell ref="O193:O197"/>
    <mergeCell ref="P218:P222"/>
    <mergeCell ref="P233:P237"/>
    <mergeCell ref="O218:O222"/>
    <mergeCell ref="D208:D212"/>
    <mergeCell ref="P183:P187"/>
    <mergeCell ref="C203:C207"/>
    <mergeCell ref="A203:A207"/>
    <mergeCell ref="A213:A217"/>
    <mergeCell ref="A188:A192"/>
    <mergeCell ref="B188:B192"/>
    <mergeCell ref="P188:P192"/>
    <mergeCell ref="D396:D400"/>
    <mergeCell ref="B362:B366"/>
    <mergeCell ref="A376:A380"/>
    <mergeCell ref="A391:A395"/>
    <mergeCell ref="C367:C370"/>
    <mergeCell ref="A357:A361"/>
    <mergeCell ref="D357:D361"/>
    <mergeCell ref="C357:C361"/>
    <mergeCell ref="A371:A375"/>
    <mergeCell ref="A367:A370"/>
    <mergeCell ref="A396:A400"/>
    <mergeCell ref="C407:C411"/>
    <mergeCell ref="A422:A426"/>
    <mergeCell ref="A417:A421"/>
    <mergeCell ref="C417:C421"/>
    <mergeCell ref="B203:B207"/>
    <mergeCell ref="B386:B390"/>
    <mergeCell ref="B391:B395"/>
    <mergeCell ref="B396:B400"/>
    <mergeCell ref="A243:A247"/>
    <mergeCell ref="P88:P92"/>
    <mergeCell ref="A163:A167"/>
    <mergeCell ref="B163:B167"/>
    <mergeCell ref="D178:D182"/>
    <mergeCell ref="D163:D167"/>
    <mergeCell ref="A427:A431"/>
    <mergeCell ref="D417:D421"/>
    <mergeCell ref="D422:D426"/>
    <mergeCell ref="O417:O421"/>
    <mergeCell ref="O427:O431"/>
    <mergeCell ref="P153:P157"/>
    <mergeCell ref="O153:O157"/>
    <mergeCell ref="D183:D187"/>
    <mergeCell ref="C158:C162"/>
    <mergeCell ref="D153:D157"/>
    <mergeCell ref="O143:O147"/>
    <mergeCell ref="P158:P162"/>
    <mergeCell ref="C228:C232"/>
    <mergeCell ref="B376:B380"/>
    <mergeCell ref="C335:C339"/>
    <mergeCell ref="D193:D197"/>
    <mergeCell ref="O158:O162"/>
    <mergeCell ref="C88:C92"/>
    <mergeCell ref="D88:D92"/>
    <mergeCell ref="O88:O92"/>
    <mergeCell ref="O173:O177"/>
    <mergeCell ref="O351:O355"/>
    <mergeCell ref="A274:A278"/>
    <mergeCell ref="B310:B314"/>
    <mergeCell ref="A198:A202"/>
    <mergeCell ref="B198:B202"/>
    <mergeCell ref="B285:B289"/>
    <mergeCell ref="A233:A237"/>
    <mergeCell ref="A295:A299"/>
    <mergeCell ref="A310:A314"/>
    <mergeCell ref="A253:A257"/>
    <mergeCell ref="B253:B257"/>
    <mergeCell ref="A386:A390"/>
    <mergeCell ref="A93:A97"/>
    <mergeCell ref="B93:B97"/>
    <mergeCell ref="D93:D97"/>
    <mergeCell ref="O93:O97"/>
    <mergeCell ref="P93:P97"/>
    <mergeCell ref="A381:A385"/>
    <mergeCell ref="B381:B385"/>
    <mergeCell ref="D362:D366"/>
    <mergeCell ref="B371:B375"/>
    <mergeCell ref="A325:A329"/>
    <mergeCell ref="B325:B329"/>
    <mergeCell ref="C325:C329"/>
    <mergeCell ref="D325:D329"/>
    <mergeCell ref="P340:P344"/>
    <mergeCell ref="A351:A355"/>
    <mergeCell ref="C330:C334"/>
    <mergeCell ref="D351:D355"/>
    <mergeCell ref="P427:P431"/>
    <mergeCell ref="B432:B436"/>
    <mergeCell ref="D432:D436"/>
    <mergeCell ref="P432:P436"/>
    <mergeCell ref="O422:O426"/>
    <mergeCell ref="P417:P421"/>
    <mergeCell ref="P422:P426"/>
    <mergeCell ref="B422:B426"/>
    <mergeCell ref="O432:O436"/>
    <mergeCell ref="A133:A137"/>
    <mergeCell ref="B73:B77"/>
    <mergeCell ref="P78:P82"/>
    <mergeCell ref="A432:A436"/>
    <mergeCell ref="B427:B431"/>
    <mergeCell ref="B406:P406"/>
    <mergeCell ref="C381:C385"/>
    <mergeCell ref="B407:B411"/>
    <mergeCell ref="D407:D411"/>
    <mergeCell ref="P412:P416"/>
    <mergeCell ref="B148:B152"/>
    <mergeCell ref="A138:A142"/>
    <mergeCell ref="B138:B142"/>
    <mergeCell ref="A153:A157"/>
    <mergeCell ref="B153:B157"/>
    <mergeCell ref="B158:B162"/>
    <mergeCell ref="A143:A147"/>
    <mergeCell ref="A158:A162"/>
    <mergeCell ref="A68:A72"/>
    <mergeCell ref="B143:B147"/>
    <mergeCell ref="A168:A172"/>
    <mergeCell ref="B168:B172"/>
    <mergeCell ref="D168:D172"/>
    <mergeCell ref="A183:A187"/>
    <mergeCell ref="B183:B187"/>
    <mergeCell ref="B173:B177"/>
    <mergeCell ref="C173:C177"/>
    <mergeCell ref="A173:A177"/>
    <mergeCell ref="C53:C57"/>
    <mergeCell ref="O73:O77"/>
    <mergeCell ref="B78:B82"/>
    <mergeCell ref="D78:D82"/>
    <mergeCell ref="O78:O82"/>
    <mergeCell ref="C113:C117"/>
    <mergeCell ref="D73:D77"/>
    <mergeCell ref="O133:O137"/>
    <mergeCell ref="P128:P132"/>
    <mergeCell ref="O123:O127"/>
    <mergeCell ref="D98:D102"/>
    <mergeCell ref="O98:O102"/>
    <mergeCell ref="P98:P102"/>
    <mergeCell ref="D103:D107"/>
    <mergeCell ref="O103:O107"/>
    <mergeCell ref="A108:A112"/>
    <mergeCell ref="B108:B112"/>
    <mergeCell ref="B53:B57"/>
    <mergeCell ref="P53:P57"/>
    <mergeCell ref="D53:D57"/>
    <mergeCell ref="P118:P122"/>
    <mergeCell ref="O53:O57"/>
    <mergeCell ref="O58:O62"/>
    <mergeCell ref="B103:B107"/>
    <mergeCell ref="C103:C107"/>
    <mergeCell ref="A103:A107"/>
    <mergeCell ref="A78:A82"/>
    <mergeCell ref="A83:A87"/>
    <mergeCell ref="B83:B87"/>
    <mergeCell ref="A98:A102"/>
    <mergeCell ref="B98:B102"/>
    <mergeCell ref="A88:A92"/>
    <mergeCell ref="B88:B92"/>
    <mergeCell ref="B263:B267"/>
    <mergeCell ref="D263:D267"/>
    <mergeCell ref="A118:A122"/>
    <mergeCell ref="B113:B117"/>
    <mergeCell ref="A128:A132"/>
    <mergeCell ref="B128:B132"/>
    <mergeCell ref="B133:B137"/>
    <mergeCell ref="A178:A182"/>
    <mergeCell ref="B178:B182"/>
    <mergeCell ref="A148:A152"/>
    <mergeCell ref="P68:P72"/>
    <mergeCell ref="P73:P77"/>
    <mergeCell ref="D133:D137"/>
    <mergeCell ref="P238:P242"/>
    <mergeCell ref="A315:A319"/>
    <mergeCell ref="C295:C299"/>
    <mergeCell ref="D295:D299"/>
    <mergeCell ref="O295:O299"/>
    <mergeCell ref="P305:P309"/>
    <mergeCell ref="P243:P247"/>
    <mergeCell ref="P163:P167"/>
    <mergeCell ref="D188:D192"/>
    <mergeCell ref="P253:P257"/>
    <mergeCell ref="O268:O272"/>
    <mergeCell ref="P268:P272"/>
    <mergeCell ref="P263:P267"/>
    <mergeCell ref="P223:P227"/>
    <mergeCell ref="O228:O232"/>
    <mergeCell ref="O253:O257"/>
    <mergeCell ref="P173:P177"/>
    <mergeCell ref="P133:P137"/>
    <mergeCell ref="D143:D147"/>
    <mergeCell ref="P143:P147"/>
    <mergeCell ref="P362:P366"/>
    <mergeCell ref="D148:D152"/>
    <mergeCell ref="P148:P152"/>
    <mergeCell ref="P138:P142"/>
    <mergeCell ref="O163:O167"/>
    <mergeCell ref="P168:P172"/>
    <mergeCell ref="O168:O172"/>
    <mergeCell ref="P371:P375"/>
    <mergeCell ref="D371:D375"/>
    <mergeCell ref="O376:O380"/>
    <mergeCell ref="D228:D232"/>
    <mergeCell ref="D218:D222"/>
    <mergeCell ref="D223:D227"/>
    <mergeCell ref="A345:D349"/>
    <mergeCell ref="C362:C366"/>
    <mergeCell ref="A238:A242"/>
    <mergeCell ref="B274:B278"/>
    <mergeCell ref="B5:B7"/>
    <mergeCell ref="G6:G7"/>
    <mergeCell ref="B14:P14"/>
    <mergeCell ref="O37:O40"/>
    <mergeCell ref="O15:O19"/>
    <mergeCell ref="O10:O13"/>
    <mergeCell ref="O31:O35"/>
    <mergeCell ref="D26:D30"/>
    <mergeCell ref="C21:C25"/>
    <mergeCell ref="P21:P25"/>
    <mergeCell ref="F6:F7"/>
    <mergeCell ref="C5:C7"/>
    <mergeCell ref="D15:D19"/>
    <mergeCell ref="A58:A62"/>
    <mergeCell ref="A113:A117"/>
    <mergeCell ref="A63:A67"/>
    <mergeCell ref="B8:P8"/>
    <mergeCell ref="P26:P30"/>
    <mergeCell ref="P31:P35"/>
    <mergeCell ref="E5:E7"/>
    <mergeCell ref="B123:B127"/>
    <mergeCell ref="D118:D122"/>
    <mergeCell ref="D123:D127"/>
    <mergeCell ref="A123:A127"/>
    <mergeCell ref="D128:D132"/>
    <mergeCell ref="C11:C13"/>
    <mergeCell ref="D10:D13"/>
    <mergeCell ref="A48:A52"/>
    <mergeCell ref="A73:A77"/>
    <mergeCell ref="B118:B122"/>
    <mergeCell ref="C118:C122"/>
    <mergeCell ref="O113:O117"/>
    <mergeCell ref="D58:D62"/>
    <mergeCell ref="B58:B62"/>
    <mergeCell ref="B68:B72"/>
    <mergeCell ref="C68:C72"/>
    <mergeCell ref="O118:O122"/>
    <mergeCell ref="O68:O72"/>
    <mergeCell ref="A3:P3"/>
    <mergeCell ref="A4:P4"/>
    <mergeCell ref="D113:D117"/>
    <mergeCell ref="I6:I7"/>
    <mergeCell ref="O5:O7"/>
    <mergeCell ref="A5:A7"/>
    <mergeCell ref="P5:P7"/>
    <mergeCell ref="D68:D72"/>
    <mergeCell ref="P113:P117"/>
    <mergeCell ref="D5:D7"/>
    <mergeCell ref="B48:B52"/>
    <mergeCell ref="A26:A30"/>
    <mergeCell ref="B42:B46"/>
    <mergeCell ref="D42:D46"/>
    <mergeCell ref="A42:A46"/>
    <mergeCell ref="B9:P9"/>
    <mergeCell ref="B10:B13"/>
    <mergeCell ref="A15:A19"/>
    <mergeCell ref="B20:P20"/>
    <mergeCell ref="A36:D40"/>
    <mergeCell ref="B47:P47"/>
    <mergeCell ref="A31:D35"/>
    <mergeCell ref="B15:B19"/>
    <mergeCell ref="C26:C30"/>
    <mergeCell ref="A21:A25"/>
    <mergeCell ref="B26:B30"/>
    <mergeCell ref="P300:P304"/>
    <mergeCell ref="O290:O294"/>
    <mergeCell ref="P290:P294"/>
    <mergeCell ref="A340:A344"/>
    <mergeCell ref="B340:B344"/>
    <mergeCell ref="C340:C344"/>
    <mergeCell ref="D340:D344"/>
    <mergeCell ref="A330:A334"/>
    <mergeCell ref="B330:B334"/>
    <mergeCell ref="B335:B339"/>
    <mergeCell ref="P285:P289"/>
    <mergeCell ref="D274:D278"/>
    <mergeCell ref="D285:D289"/>
    <mergeCell ref="P274:P278"/>
    <mergeCell ref="B273:P273"/>
    <mergeCell ref="C285:C289"/>
    <mergeCell ref="P280:P284"/>
    <mergeCell ref="A1:P1"/>
    <mergeCell ref="O381:O385"/>
    <mergeCell ref="O357:O361"/>
    <mergeCell ref="O26:O30"/>
    <mergeCell ref="D158:D162"/>
    <mergeCell ref="D203:D207"/>
    <mergeCell ref="O213:O217"/>
    <mergeCell ref="A280:A284"/>
    <mergeCell ref="O188:O192"/>
    <mergeCell ref="B280:B284"/>
    <mergeCell ref="P213:P217"/>
    <mergeCell ref="P203:P207"/>
    <mergeCell ref="B213:B217"/>
    <mergeCell ref="A223:A227"/>
    <mergeCell ref="B233:B237"/>
    <mergeCell ref="O238:O242"/>
    <mergeCell ref="B208:B212"/>
    <mergeCell ref="P228:P232"/>
    <mergeCell ref="O233:O237"/>
    <mergeCell ref="B223:B227"/>
    <mergeCell ref="A263:A267"/>
    <mergeCell ref="A300:A304"/>
    <mergeCell ref="A53:A57"/>
    <mergeCell ref="D198:D202"/>
    <mergeCell ref="D233:D237"/>
    <mergeCell ref="O208:O212"/>
    <mergeCell ref="B63:B67"/>
    <mergeCell ref="O63:O67"/>
    <mergeCell ref="D63:D67"/>
    <mergeCell ref="O128:O132"/>
    <mergeCell ref="A285:A289"/>
    <mergeCell ref="C310:C314"/>
    <mergeCell ref="C290:C294"/>
    <mergeCell ref="D280:D284"/>
    <mergeCell ref="B290:B294"/>
    <mergeCell ref="A305:A309"/>
    <mergeCell ref="B305:B309"/>
    <mergeCell ref="D305:D309"/>
    <mergeCell ref="A452:A456"/>
    <mergeCell ref="A320:A324"/>
    <mergeCell ref="O320:O324"/>
    <mergeCell ref="C300:C304"/>
    <mergeCell ref="A335:A339"/>
    <mergeCell ref="A290:A294"/>
    <mergeCell ref="B367:B370"/>
    <mergeCell ref="D376:D380"/>
    <mergeCell ref="O305:O309"/>
    <mergeCell ref="A412:A416"/>
    <mergeCell ref="P198:P202"/>
    <mergeCell ref="O203:O207"/>
    <mergeCell ref="O198:O202"/>
    <mergeCell ref="B193:B197"/>
    <mergeCell ref="A193:A197"/>
    <mergeCell ref="J6:J7"/>
    <mergeCell ref="A10:A13"/>
    <mergeCell ref="P37:P40"/>
    <mergeCell ref="P63:P67"/>
    <mergeCell ref="P10:P13"/>
    <mergeCell ref="O21:O25"/>
    <mergeCell ref="D21:D25"/>
    <mergeCell ref="O367:O370"/>
    <mergeCell ref="B315:B319"/>
    <mergeCell ref="C315:C319"/>
    <mergeCell ref="B320:B324"/>
    <mergeCell ref="C320:C324"/>
    <mergeCell ref="D320:D324"/>
    <mergeCell ref="D48:D52"/>
    <mergeCell ref="B21:B25"/>
    <mergeCell ref="P310:P314"/>
    <mergeCell ref="O437:O441"/>
    <mergeCell ref="B412:B416"/>
    <mergeCell ref="B417:B421"/>
    <mergeCell ref="D386:D390"/>
    <mergeCell ref="D391:D395"/>
    <mergeCell ref="D330:D334"/>
    <mergeCell ref="P345:P349"/>
    <mergeCell ref="O330:O334"/>
    <mergeCell ref="P381:P385"/>
    <mergeCell ref="P437:P441"/>
    <mergeCell ref="D412:D416"/>
    <mergeCell ref="D437:D441"/>
    <mergeCell ref="C412:C416"/>
    <mergeCell ref="B279:P279"/>
    <mergeCell ref="C280:C284"/>
    <mergeCell ref="P295:P299"/>
    <mergeCell ref="B295:B299"/>
    <mergeCell ref="O285:O289"/>
    <mergeCell ref="D310:D314"/>
    <mergeCell ref="P386:P390"/>
    <mergeCell ref="O391:O395"/>
    <mergeCell ref="P391:P395"/>
    <mergeCell ref="O396:O400"/>
    <mergeCell ref="P396:P400"/>
    <mergeCell ref="O412:O416"/>
    <mergeCell ref="O401:O405"/>
    <mergeCell ref="P401:P405"/>
    <mergeCell ref="P407:P411"/>
    <mergeCell ref="O263:O267"/>
    <mergeCell ref="P367:P370"/>
    <mergeCell ref="P357:P361"/>
    <mergeCell ref="D315:D319"/>
    <mergeCell ref="O315:O319"/>
    <mergeCell ref="P315:P319"/>
    <mergeCell ref="P351:P355"/>
    <mergeCell ref="O345:O349"/>
    <mergeCell ref="O335:O339"/>
    <mergeCell ref="O310:O314"/>
    <mergeCell ref="A442:A446"/>
    <mergeCell ref="B442:B446"/>
    <mergeCell ref="D442:D446"/>
    <mergeCell ref="O452:O456"/>
    <mergeCell ref="P452:P456"/>
    <mergeCell ref="O274:O278"/>
    <mergeCell ref="O300:O304"/>
    <mergeCell ref="O371:O375"/>
    <mergeCell ref="D447:D451"/>
    <mergeCell ref="O386:O390"/>
    <mergeCell ref="C437:C441"/>
    <mergeCell ref="A437:A441"/>
    <mergeCell ref="B437:B441"/>
    <mergeCell ref="D427:D431"/>
    <mergeCell ref="B452:B456"/>
    <mergeCell ref="C452:C456"/>
    <mergeCell ref="D452:D456"/>
    <mergeCell ref="A447:A451"/>
    <mergeCell ref="B447:B451"/>
    <mergeCell ref="C443:C445"/>
    <mergeCell ref="P320:P324"/>
    <mergeCell ref="P335:P339"/>
    <mergeCell ref="B300:B304"/>
    <mergeCell ref="P467:P471"/>
    <mergeCell ref="A472:D476"/>
    <mergeCell ref="P472:P476"/>
    <mergeCell ref="O472:O476"/>
    <mergeCell ref="O467:O471"/>
    <mergeCell ref="A467:D471"/>
    <mergeCell ref="A407:A411"/>
    <mergeCell ref="A477:P477"/>
    <mergeCell ref="A457:A461"/>
    <mergeCell ref="B457:B461"/>
    <mergeCell ref="D457:D461"/>
    <mergeCell ref="O457:O461"/>
    <mergeCell ref="P457:P461"/>
    <mergeCell ref="A462:A466"/>
    <mergeCell ref="B462:B466"/>
    <mergeCell ref="D462:D466"/>
    <mergeCell ref="O462:O466"/>
    <mergeCell ref="A478:P478"/>
    <mergeCell ref="A479:P479"/>
    <mergeCell ref="O42:O46"/>
    <mergeCell ref="P42:P46"/>
    <mergeCell ref="B41:P41"/>
    <mergeCell ref="B258:B262"/>
    <mergeCell ref="D258:D262"/>
    <mergeCell ref="A258:A262"/>
    <mergeCell ref="O258:O262"/>
    <mergeCell ref="P258:P262"/>
  </mergeCells>
  <printOptions/>
  <pageMargins left="0.11811023622047245" right="0.11811023622047245" top="0.7874015748031497" bottom="0.1968503937007874" header="0.2362204724409449" footer="0.1968503937007874"/>
  <pageSetup horizontalDpi="600" verticalDpi="600" orientation="landscape" paperSize="9" scale="69" r:id="rId1"/>
  <rowBreaks count="19" manualBreakCount="19">
    <brk id="25" max="15" man="1"/>
    <brk id="46" max="10" man="1"/>
    <brk id="67" max="10" man="1"/>
    <brk id="92" max="10" man="1"/>
    <brk id="117" max="10" man="1"/>
    <brk id="142" max="10" man="1"/>
    <brk id="167" max="10" man="1"/>
    <brk id="192" max="10" man="1"/>
    <brk id="217" max="10" man="1"/>
    <brk id="242" max="10" man="1"/>
    <brk id="272" max="10" man="1"/>
    <brk id="294" max="10" man="1"/>
    <brk id="314" max="10" man="1"/>
    <brk id="329" max="10" man="1"/>
    <brk id="349" max="10" man="1"/>
    <brk id="375" max="10" man="1"/>
    <brk id="400" max="10" man="1"/>
    <brk id="416" max="10" man="1"/>
    <brk id="4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suhanova</dc:creator>
  <cp:keywords/>
  <dc:description/>
  <cp:lastModifiedBy>Ирина А. Красноперова</cp:lastModifiedBy>
  <cp:lastPrinted>2015-05-26T09:09:46Z</cp:lastPrinted>
  <dcterms:created xsi:type="dcterms:W3CDTF">2011-10-07T08:38:36Z</dcterms:created>
  <dcterms:modified xsi:type="dcterms:W3CDTF">2015-07-30T04:52:31Z</dcterms:modified>
  <cp:category/>
  <cp:version/>
  <cp:contentType/>
  <cp:contentStatus/>
</cp:coreProperties>
</file>